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/>
  <mc:AlternateContent xmlns:mc="http://schemas.openxmlformats.org/markup-compatibility/2006">
    <mc:Choice Requires="x15">
      <x15ac:absPath xmlns:x15ac="http://schemas.microsoft.com/office/spreadsheetml/2010/11/ac" url="C:\Dokumenty\Zakázky\Město 2022\"/>
    </mc:Choice>
  </mc:AlternateContent>
  <xr:revisionPtr revIDLastSave="0" documentId="13_ncr:1_{4FF472AA-6645-47AA-8BB8-306158CDA95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Mesto088 - Oprava komunik..." sheetId="2" r:id="rId2"/>
    <sheet name="Seznam figur" sheetId="3" r:id="rId3"/>
  </sheets>
  <definedNames>
    <definedName name="_xlnm._FilterDatabase" localSheetId="1" hidden="1">'Mesto088 - Oprava komunik...'!$C$121:$K$172</definedName>
    <definedName name="_xlnm.Print_Titles" localSheetId="1">'Mesto088 - Oprava komunik...'!$121:$121</definedName>
    <definedName name="_xlnm.Print_Titles" localSheetId="0">'Rekapitulace stavby'!$92:$92</definedName>
    <definedName name="_xlnm.Print_Titles" localSheetId="2">'Seznam figur'!$9:$9</definedName>
    <definedName name="_xlnm.Print_Area" localSheetId="1">'Mesto088 - Oprava komunik...'!$C$4:$J$76,'Mesto088 - Oprava komunik...'!$C$82:$J$105,'Mesto088 - Oprava komunik...'!$C$111:$K$172</definedName>
    <definedName name="_xlnm.Print_Area" localSheetId="0">'Rekapitulace stavby'!$D$4:$AO$76,'Rekapitulace stavby'!$C$82:$AQ$96</definedName>
    <definedName name="_xlnm.Print_Area" localSheetId="2">'Seznam figur'!$C$4:$G$21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3" l="1"/>
  <c r="J35" i="2"/>
  <c r="J34" i="2"/>
  <c r="AY95" i="1"/>
  <c r="J33" i="2"/>
  <c r="AX95" i="1" s="1"/>
  <c r="BI172" i="2"/>
  <c r="BH172" i="2"/>
  <c r="BG172" i="2"/>
  <c r="BF172" i="2"/>
  <c r="T172" i="2"/>
  <c r="T171" i="2"/>
  <c r="R172" i="2"/>
  <c r="R171" i="2" s="1"/>
  <c r="P172" i="2"/>
  <c r="P171" i="2"/>
  <c r="BI170" i="2"/>
  <c r="BH170" i="2"/>
  <c r="BG170" i="2"/>
  <c r="BF170" i="2"/>
  <c r="T170" i="2"/>
  <c r="T169" i="2" s="1"/>
  <c r="T168" i="2" s="1"/>
  <c r="R170" i="2"/>
  <c r="R169" i="2" s="1"/>
  <c r="R168" i="2" s="1"/>
  <c r="P170" i="2"/>
  <c r="P169" i="2"/>
  <c r="P168" i="2" s="1"/>
  <c r="BI167" i="2"/>
  <c r="BH167" i="2"/>
  <c r="BG167" i="2"/>
  <c r="BF167" i="2"/>
  <c r="T167" i="2"/>
  <c r="T166" i="2"/>
  <c r="R167" i="2"/>
  <c r="R166" i="2" s="1"/>
  <c r="P167" i="2"/>
  <c r="P166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J119" i="2"/>
  <c r="F118" i="2"/>
  <c r="F116" i="2"/>
  <c r="E114" i="2"/>
  <c r="J90" i="2"/>
  <c r="F89" i="2"/>
  <c r="F87" i="2"/>
  <c r="E85" i="2"/>
  <c r="J19" i="2"/>
  <c r="E19" i="2"/>
  <c r="J89" i="2"/>
  <c r="J18" i="2"/>
  <c r="J16" i="2"/>
  <c r="E16" i="2"/>
  <c r="F119" i="2"/>
  <c r="J15" i="2"/>
  <c r="J10" i="2"/>
  <c r="J116" i="2"/>
  <c r="L90" i="1"/>
  <c r="AM90" i="1"/>
  <c r="AM89" i="1"/>
  <c r="L89" i="1"/>
  <c r="AM87" i="1"/>
  <c r="L87" i="1"/>
  <c r="L85" i="1"/>
  <c r="L84" i="1"/>
  <c r="BK172" i="2"/>
  <c r="J170" i="2"/>
  <c r="J165" i="2"/>
  <c r="BK154" i="2"/>
  <c r="BK149" i="2"/>
  <c r="J140" i="2"/>
  <c r="AS94" i="1"/>
  <c r="J160" i="2"/>
  <c r="BK150" i="2"/>
  <c r="BK147" i="2"/>
  <c r="J135" i="2"/>
  <c r="J125" i="2"/>
  <c r="J156" i="2"/>
  <c r="J142" i="2"/>
  <c r="BK170" i="2"/>
  <c r="J167" i="2"/>
  <c r="BK159" i="2"/>
  <c r="BK151" i="2"/>
  <c r="BK142" i="2"/>
  <c r="J130" i="2"/>
  <c r="J162" i="2"/>
  <c r="BK153" i="2"/>
  <c r="BK148" i="2"/>
  <c r="BK137" i="2"/>
  <c r="BK128" i="2"/>
  <c r="BK160" i="2"/>
  <c r="J148" i="2"/>
  <c r="BK140" i="2"/>
  <c r="J133" i="2"/>
  <c r="BK130" i="2"/>
  <c r="BK125" i="2"/>
  <c r="BK163" i="2"/>
  <c r="J159" i="2"/>
  <c r="J153" i="2"/>
  <c r="J147" i="2"/>
  <c r="BK131" i="2"/>
  <c r="BK126" i="2"/>
  <c r="J172" i="2"/>
  <c r="BK167" i="2"/>
  <c r="BK157" i="2"/>
  <c r="J150" i="2"/>
  <c r="BK144" i="2"/>
  <c r="BK135" i="2"/>
  <c r="BK165" i="2"/>
  <c r="J157" i="2"/>
  <c r="J149" i="2"/>
  <c r="J139" i="2"/>
  <c r="BK133" i="2"/>
  <c r="J163" i="2"/>
  <c r="J154" i="2"/>
  <c r="J137" i="2"/>
  <c r="J131" i="2"/>
  <c r="J126" i="2"/>
  <c r="BK162" i="2"/>
  <c r="BK156" i="2"/>
  <c r="J151" i="2"/>
  <c r="J144" i="2"/>
  <c r="BK139" i="2"/>
  <c r="J128" i="2"/>
  <c r="R124" i="2" l="1"/>
  <c r="BK152" i="2"/>
  <c r="J152" i="2"/>
  <c r="J98" i="2"/>
  <c r="R152" i="2"/>
  <c r="BK158" i="2"/>
  <c r="J158" i="2"/>
  <c r="J100" i="2"/>
  <c r="P124" i="2"/>
  <c r="P123" i="2" s="1"/>
  <c r="P122" i="2" s="1"/>
  <c r="AU95" i="1" s="1"/>
  <c r="AU94" i="1" s="1"/>
  <c r="P146" i="2"/>
  <c r="P152" i="2"/>
  <c r="P155" i="2"/>
  <c r="P158" i="2"/>
  <c r="BK124" i="2"/>
  <c r="J124" i="2"/>
  <c r="J96" i="2"/>
  <c r="BK146" i="2"/>
  <c r="J146" i="2" s="1"/>
  <c r="J97" i="2" s="1"/>
  <c r="R146" i="2"/>
  <c r="T152" i="2"/>
  <c r="R155" i="2"/>
  <c r="R158" i="2"/>
  <c r="T124" i="2"/>
  <c r="T123" i="2"/>
  <c r="T122" i="2" s="1"/>
  <c r="T146" i="2"/>
  <c r="BK155" i="2"/>
  <c r="J155" i="2"/>
  <c r="J99" i="2" s="1"/>
  <c r="T155" i="2"/>
  <c r="T158" i="2"/>
  <c r="BK166" i="2"/>
  <c r="J166" i="2" s="1"/>
  <c r="J101" i="2" s="1"/>
  <c r="BK169" i="2"/>
  <c r="J169" i="2"/>
  <c r="J103" i="2" s="1"/>
  <c r="BK171" i="2"/>
  <c r="J171" i="2"/>
  <c r="J104" i="2"/>
  <c r="J87" i="2"/>
  <c r="BE135" i="2"/>
  <c r="BE140" i="2"/>
  <c r="BE159" i="2"/>
  <c r="BE163" i="2"/>
  <c r="BE126" i="2"/>
  <c r="BE144" i="2"/>
  <c r="BE148" i="2"/>
  <c r="BE149" i="2"/>
  <c r="BE150" i="2"/>
  <c r="BE151" i="2"/>
  <c r="BE153" i="2"/>
  <c r="BE157" i="2"/>
  <c r="BE162" i="2"/>
  <c r="F90" i="2"/>
  <c r="J118" i="2"/>
  <c r="BE130" i="2"/>
  <c r="BE139" i="2"/>
  <c r="BE142" i="2"/>
  <c r="BE154" i="2"/>
  <c r="BE156" i="2"/>
  <c r="BE125" i="2"/>
  <c r="BE128" i="2"/>
  <c r="BE131" i="2"/>
  <c r="BE133" i="2"/>
  <c r="BE137" i="2"/>
  <c r="BE147" i="2"/>
  <c r="BE160" i="2"/>
  <c r="BE165" i="2"/>
  <c r="BE167" i="2"/>
  <c r="BE170" i="2"/>
  <c r="BE172" i="2"/>
  <c r="J32" i="2"/>
  <c r="AW95" i="1" s="1"/>
  <c r="F35" i="2"/>
  <c r="BD95" i="1"/>
  <c r="BD94" i="1" s="1"/>
  <c r="W33" i="1" s="1"/>
  <c r="F33" i="2"/>
  <c r="BB95" i="1" s="1"/>
  <c r="BB94" i="1" s="1"/>
  <c r="W31" i="1" s="1"/>
  <c r="F32" i="2"/>
  <c r="BA95" i="1" s="1"/>
  <c r="BA94" i="1" s="1"/>
  <c r="W30" i="1" s="1"/>
  <c r="F34" i="2"/>
  <c r="BC95" i="1" s="1"/>
  <c r="BC94" i="1" s="1"/>
  <c r="W32" i="1" s="1"/>
  <c r="R123" i="2" l="1"/>
  <c r="R122" i="2" s="1"/>
  <c r="BK123" i="2"/>
  <c r="J123" i="2"/>
  <c r="J95" i="2" s="1"/>
  <c r="BK168" i="2"/>
  <c r="J168" i="2"/>
  <c r="J102" i="2"/>
  <c r="AX94" i="1"/>
  <c r="F31" i="2"/>
  <c r="AZ95" i="1"/>
  <c r="AZ94" i="1"/>
  <c r="W29" i="1" s="1"/>
  <c r="AY94" i="1"/>
  <c r="AW94" i="1"/>
  <c r="AK30" i="1"/>
  <c r="J31" i="2"/>
  <c r="AV95" i="1"/>
  <c r="AT95" i="1"/>
  <c r="BK122" i="2" l="1"/>
  <c r="J122" i="2"/>
  <c r="J28" i="2"/>
  <c r="AG95" i="1" s="1"/>
  <c r="AG94" i="1" s="1"/>
  <c r="AK26" i="1" s="1"/>
  <c r="AV94" i="1"/>
  <c r="AK29" i="1"/>
  <c r="J37" i="2" l="1"/>
  <c r="J94" i="2"/>
  <c r="AK35" i="1"/>
  <c r="AN95" i="1"/>
  <c r="AT94" i="1"/>
  <c r="AN94" i="1" l="1"/>
</calcChain>
</file>

<file path=xl/sharedStrings.xml><?xml version="1.0" encoding="utf-8"?>
<sst xmlns="http://schemas.openxmlformats.org/spreadsheetml/2006/main" count="901" uniqueCount="266">
  <si>
    <t>Export Komplet</t>
  </si>
  <si>
    <t/>
  </si>
  <si>
    <t>2.0</t>
  </si>
  <si>
    <t>False</t>
  </si>
  <si>
    <t>{2aaedeeb-0ba9-4482-b42c-904b71e46bef}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</si>
  <si>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</si>
  <si>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</si>
  <si>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</si>
  <si>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</si>
  <si>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</si>
  <si>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</si>
  <si>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</si>
  <si>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</si>
  <si>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</si>
  <si>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Mesto088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</si>
  <si>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</si>
  <si>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</si>
  <si>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komunikace Hrachovec  - ABS- SO02 - III-01873 - č.p.290</t>
  </si>
  <si>
    <t>KSO:</t>
  </si>
  <si>
    <t>CC-CZ:</t>
  </si>
  <si>
    <t>Místo:</t>
  </si>
  <si>
    <t>Valašské Meziříčí</t>
  </si>
  <si>
    <t>Datum:</t>
  </si>
  <si>
    <t>10. 1. 2022</t>
  </si>
  <si>
    <t>Zadavatel:</t>
  </si>
  <si>
    <t>IČ:</t>
  </si>
  <si>
    <t>Město Valašské Meziříčí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</si>
  <si>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</si>
  <si>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</si>
  <si>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</si>
  <si>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</si>
  <si>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</si>
  <si>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</si>
  <si>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</si>
  <si>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</si>
  <si>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</si>
  <si>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</si>
  <si>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</si>
  <si>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</si>
  <si>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</si>
  <si>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</si>
  <si>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</si>
  <si>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</si>
  <si>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</si>
  <si>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</si>
  <si>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</si>
  <si>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</si>
  <si>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</si>
  <si>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</si>
  <si>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</si>
  <si>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</si>
  <si>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</si>
  <si>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</si>
  <si>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</si>
  <si>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</si>
  <si>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</si>
  <si>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</si>
  <si>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</si>
  <si>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</si>
  <si>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</si>
  <si>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</si>
  <si>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</si>
  <si>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</si>
  <si>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</si>
  <si>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</si>
  <si>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</si>
  <si>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</si>
  <si>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</si>
  <si>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</si>
  <si>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</si>
  <si>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</si>
  <si>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</si>
  <si>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</si>
  <si>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</si>
  <si>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</si>
  <si>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</si>
  <si>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</si>
  <si>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</si>
  <si>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</si>
  <si>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</si>
  <si>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</si>
  <si>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</si>
  <si>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</si>
  <si>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or</t>
  </si>
  <si>
    <t>60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</si>
  <si>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</si>
  <si>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</si>
  <si>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</si>
  <si>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</si>
  <si>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</si>
  <si>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</si>
  <si>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</si>
  <si>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</si>
  <si>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</si>
  <si>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</si>
  <si>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</si>
  <si>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</si>
  <si>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</si>
  <si>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</si>
  <si>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</si>
  <si>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</si>
  <si>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</si>
  <si>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</si>
  <si>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</si>
  <si>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</si>
  <si>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</si>
  <si>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</si>
  <si>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</si>
  <si>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</si>
  <si>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</si>
  <si>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</si>
  <si>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</si>
  <si>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</si>
  <si>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</si>
  <si>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</si>
  <si>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</si>
  <si>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</si>
  <si>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</si>
  <si>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</si>
  <si>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</si>
  <si>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111301111</t>
  </si>
  <si>
    <t>Sejmutí drnu tl do 100 mm s přemístěním do 50 m nebo naložením na dopravní prostředek</t>
  </si>
  <si>
    <t>m2</t>
  </si>
  <si>
    <t>CS ÚRS 2022 01</t>
  </si>
  <si>
    <t>4</t>
  </si>
  <si>
    <t>791613207</t>
  </si>
  <si>
    <t>113154113</t>
  </si>
  <si>
    <t>Frézování živičného krytu tl 50 mm pruh š 0,5 m pl do 500 m2 bez překážek v trase</t>
  </si>
  <si>
    <t>1805900355</t>
  </si>
  <si>
    <t>VV</t>
  </si>
  <si>
    <t>"zápich u trojky"   30,0</t>
  </si>
  <si>
    <t>3</t>
  </si>
  <si>
    <t>162751117</t>
  </si>
  <si>
    <t>Vodorovné přemístění přes 9 000 do 10000 m výkopku/sypaniny z horniny třídy těžitelnosti I skupiny 1 až 3</t>
  </si>
  <si>
    <t>m3</t>
  </si>
  <si>
    <t>297250262</t>
  </si>
  <si>
    <t>"dovoz ornice"  or*0,1</t>
  </si>
  <si>
    <t>162702111</t>
  </si>
  <si>
    <t>Vodorovné přemístění drnu bez naložení se složením do 6000 m</t>
  </si>
  <si>
    <t>821381271</t>
  </si>
  <si>
    <t>5</t>
  </si>
  <si>
    <t>162702119</t>
  </si>
  <si>
    <t>Příplatek k vodorovnému přemístění drnu do 6000 m ZKD 1000 m</t>
  </si>
  <si>
    <t>-1833282290</t>
  </si>
  <si>
    <t>10,000*14</t>
  </si>
  <si>
    <t>6</t>
  </si>
  <si>
    <t>167151101</t>
  </si>
  <si>
    <t>Nakládání výkopku z hornin třídy těžitelnosti I skupiny 1 až 3 do 100 m3</t>
  </si>
  <si>
    <t>-1808491281</t>
  </si>
  <si>
    <t>"naložení ornice"  or*0,1</t>
  </si>
  <si>
    <t>7</t>
  </si>
  <si>
    <t>181311103</t>
  </si>
  <si>
    <t>Rozprostření ornice tl vrstvy do 200 mm v rovině nebo ve svahu do 1:5 ručně</t>
  </si>
  <si>
    <t>-1092883929</t>
  </si>
  <si>
    <t>8</t>
  </si>
  <si>
    <t>181411131</t>
  </si>
  <si>
    <t>Založení parkového trávníku výsevem plochy do 1000 m2 v rovině a ve svahu do 1:5</t>
  </si>
  <si>
    <t>-702265003</t>
  </si>
  <si>
    <t>60,0</t>
  </si>
  <si>
    <t>9</t>
  </si>
  <si>
    <t>M</t>
  </si>
  <si>
    <t>00572410</t>
  </si>
  <si>
    <t>osivo směs travní parková</t>
  </si>
  <si>
    <t>kg</t>
  </si>
  <si>
    <t>715850801</t>
  </si>
  <si>
    <t>10</t>
  </si>
  <si>
    <t>183403153</t>
  </si>
  <si>
    <t>Obdělání půdy hrabáním v rovině a svahu do 1:5</t>
  </si>
  <si>
    <t>-1154697423</t>
  </si>
  <si>
    <t>11</t>
  </si>
  <si>
    <t>183403161</t>
  </si>
  <si>
    <t>Obdělání půdy válením v rovině a svahu do 1:5</t>
  </si>
  <si>
    <t>922793813</t>
  </si>
  <si>
    <t>12</t>
  </si>
  <si>
    <t>185804511</t>
  </si>
  <si>
    <t>Mechanické odplevelení</t>
  </si>
  <si>
    <t>1142015696</t>
  </si>
  <si>
    <t>Komunikace pozemní</t>
  </si>
  <si>
    <t>13</t>
  </si>
  <si>
    <t>565125121</t>
  </si>
  <si>
    <t>Asfaltový beton vrstva podkladní ACP 16 (obalované kamenivo OKS) tl 30 mm š přes 3 m</t>
  </si>
  <si>
    <t>146648254</t>
  </si>
  <si>
    <t>14</t>
  </si>
  <si>
    <t>5722632R1</t>
  </si>
  <si>
    <t>Vyspravení - vyrovnání ACP</t>
  </si>
  <si>
    <t>t</t>
  </si>
  <si>
    <t>-1137348476</t>
  </si>
  <si>
    <t>573231111</t>
  </si>
  <si>
    <t>Postřik živičný spojovací ze silniční emulze v množství 0,70 kg/m2</t>
  </si>
  <si>
    <t>-1424032232</t>
  </si>
  <si>
    <t>16</t>
  </si>
  <si>
    <t>577144121</t>
  </si>
  <si>
    <t>Asfaltový beton vrstva obrusná ACO 11 (ABS) tř. I tl 50 mm š přes 3 m z nemodifikovaného asfaltu</t>
  </si>
  <si>
    <t>-1106094214</t>
  </si>
  <si>
    <t>17</t>
  </si>
  <si>
    <t>599141111</t>
  </si>
  <si>
    <t>Vyplnění spár mezi silničními dílci živičnou zálivkou</t>
  </si>
  <si>
    <t>m</t>
  </si>
  <si>
    <t>2078012389</t>
  </si>
  <si>
    <t>Trubní vedení</t>
  </si>
  <si>
    <t>18</t>
  </si>
  <si>
    <t>899331111</t>
  </si>
  <si>
    <t>Výšková úprava uličního vstupu nebo vpusti do 200 mm zvýšením poklopu</t>
  </si>
  <si>
    <t>kus</t>
  </si>
  <si>
    <t>-2078227415</t>
  </si>
  <si>
    <t>19</t>
  </si>
  <si>
    <t>899431111</t>
  </si>
  <si>
    <t>Výšková úprava uličního vstupu nebo vpusti do 200 mm zvýšením krycího hrnce, šoupěte nebo hydrantu</t>
  </si>
  <si>
    <t>295502343</t>
  </si>
  <si>
    <t>Ostatní konstrukce a práce, bourání</t>
  </si>
  <si>
    <t>20</t>
  </si>
  <si>
    <t>919735112</t>
  </si>
  <si>
    <t>Řezání stávajícího živičného krytu hl do 100 mm</t>
  </si>
  <si>
    <t>-251256294</t>
  </si>
  <si>
    <t>938909311</t>
  </si>
  <si>
    <t>Čištění vozovek metením strojně podkladu nebo krytu betonového nebo živičného</t>
  </si>
  <si>
    <t>1161871919</t>
  </si>
  <si>
    <t>997</t>
  </si>
  <si>
    <t>Přesun sutě</t>
  </si>
  <si>
    <t>22</t>
  </si>
  <si>
    <t>997221551</t>
  </si>
  <si>
    <t>Vodorovná doprava suti ze sypkých materiálů do 1 km</t>
  </si>
  <si>
    <t>205214825</t>
  </si>
  <si>
    <t>23</t>
  </si>
  <si>
    <t>997221559</t>
  </si>
  <si>
    <t>Příplatek ZKD 1 km u vodorovné dopravy suti ze sypkých materiálů</t>
  </si>
  <si>
    <t>-1096737760</t>
  </si>
  <si>
    <t>11,04*19</t>
  </si>
  <si>
    <t>24</t>
  </si>
  <si>
    <t>997221611</t>
  </si>
  <si>
    <t>Nakládání suti na dopravní prostředky pro vodorovnou dopravu</t>
  </si>
  <si>
    <t>-647341186</t>
  </si>
  <si>
    <t>25</t>
  </si>
  <si>
    <t>997221645</t>
  </si>
  <si>
    <t>Poplatek za uložení na skládce (skládkovné) odpadu asfaltového bez dehtu kód odpadu 17 03 02</t>
  </si>
  <si>
    <t>2047724584</t>
  </si>
  <si>
    <t>11,04-7,2</t>
  </si>
  <si>
    <t>26</t>
  </si>
  <si>
    <t>997221873</t>
  </si>
  <si>
    <t>Poplatek za uložení stavebního odpadu na recyklační skládce (skládkovné) zeminy a kamení zatříděného do Katalogu odpadů pod kódem 17 05 04</t>
  </si>
  <si>
    <t>817446880</t>
  </si>
  <si>
    <t>998</t>
  </si>
  <si>
    <t>Přesun hmot</t>
  </si>
  <si>
    <t>27</t>
  </si>
  <si>
    <t>998225111</t>
  </si>
  <si>
    <t>Přesun hmot pro pozemní komunikace s krytem z kamene, monolitickým betonovým nebo živičným</t>
  </si>
  <si>
    <t>662317080</t>
  </si>
  <si>
    <t>VRN</t>
  </si>
  <si>
    <t>Vedlejší rozpočtové náklady</t>
  </si>
  <si>
    <t>VRN3</t>
  </si>
  <si>
    <t>Zařízení staveniště</t>
  </si>
  <si>
    <t>28</t>
  </si>
  <si>
    <t>030001000</t>
  </si>
  <si>
    <t>kpl</t>
  </si>
  <si>
    <t>1024</t>
  </si>
  <si>
    <t>-106878205</t>
  </si>
  <si>
    <t>VRN7</t>
  </si>
  <si>
    <t>Provozní vlivy</t>
  </si>
  <si>
    <t>29</t>
  </si>
  <si>
    <t>072002000</t>
  </si>
  <si>
    <t>Silniční provoz - dočasné dopravní značení</t>
  </si>
  <si>
    <t>1316134446</t>
  </si>
  <si>
    <t>SEZNAM FIGUR</t>
  </si>
  <si>
    <t>Výměra</t>
  </si>
  <si>
    <t>Použití figury:</t>
  </si>
  <si>
    <t>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</si>
</sst>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5" fillId="0" borderId="16" xfId="0" applyFont="1" applyBorder="1" applyAlignment="1">
      <alignment horizontal="left" vertical="center" wrapText="1"/>
    </xf>
    <xf numFmtId="0" fontId="35" fillId="0" borderId="22" xfId="0" applyFont="1" applyBorder="1" applyAlignment="1">
      <alignment horizontal="left" vertical="center" wrapText="1"/>
    </xf>
    <xf numFmtId="0" fontId="35" fillId="0" borderId="22" xfId="0" applyFont="1" applyBorder="1" applyAlignment="1">
      <alignment horizontal="left" vertical="center"/>
    </xf>
    <xf numFmtId="167" fontId="35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topLeftCell="A55" workbookViewId="0">
      <selection activeCell="AK70" sqref="AK70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s="1" customFormat="1" ht="36.950000000000003" customHeight="1">
      <c r="AR2" s="221" t="s">
        <v>5</v>
      </c>
      <c r="AS2" s="187"/>
      <c r="AT2" s="187"/>
      <c r="AU2" s="187"/>
      <c r="AV2" s="187"/>
      <c r="AW2" s="187"/>
      <c r="AX2" s="187"/>
      <c r="AY2" s="187"/>
      <c r="AZ2" s="187"/>
      <c r="BA2" s="187"/>
      <c r="BB2" s="187"/>
      <c r="BC2" s="187"/>
      <c r="BD2" s="187"/>
      <c r="BE2" s="187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s="1" customFormat="1" ht="12" customHeight="1">
      <c r="B5" s="18"/>
      <c r="D5" s="22" t="s">
        <v>13</v>
      </c>
      <c r="K5" s="186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R5" s="18"/>
      <c r="BE5" s="183" t="s">
        <v>15</v>
      </c>
      <c r="BS5" s="15" t="s">
        <v>6</v>
      </c>
    </row>
    <row r="6" spans="1:74" s="1" customFormat="1" ht="36.950000000000003" customHeight="1">
      <c r="B6" s="18"/>
      <c r="D6" s="24" t="s">
        <v>16</v>
      </c>
      <c r="K6" s="188" t="s">
        <v>17</v>
      </c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87"/>
      <c r="AB6" s="187"/>
      <c r="AC6" s="187"/>
      <c r="AD6" s="187"/>
      <c r="AE6" s="187"/>
      <c r="AF6" s="187"/>
      <c r="AG6" s="187"/>
      <c r="AH6" s="187"/>
      <c r="AI6" s="187"/>
      <c r="AJ6" s="187"/>
      <c r="AK6" s="187"/>
      <c r="AL6" s="187"/>
      <c r="AM6" s="187"/>
      <c r="AN6" s="187"/>
      <c r="AO6" s="187"/>
      <c r="AR6" s="18"/>
      <c r="BE6" s="184"/>
      <c r="BS6" s="15" t="s">
        <v>6</v>
      </c>
    </row>
    <row r="7" spans="1:74" s="1" customFormat="1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184"/>
      <c r="BS7" s="15" t="s">
        <v>6</v>
      </c>
    </row>
    <row r="8" spans="1:74" s="1" customFormat="1" ht="12" customHeight="1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184"/>
      <c r="BS8" s="15" t="s">
        <v>6</v>
      </c>
    </row>
    <row r="9" spans="1:74" s="1" customFormat="1" ht="14.45" customHeight="1">
      <c r="B9" s="18"/>
      <c r="AR9" s="18"/>
      <c r="BE9" s="184"/>
      <c r="BS9" s="15" t="s">
        <v>6</v>
      </c>
    </row>
    <row r="10" spans="1:74" s="1" customFormat="1" ht="12" customHeight="1">
      <c r="B10" s="18"/>
      <c r="D10" s="25" t="s">
        <v>24</v>
      </c>
      <c r="AK10" s="25" t="s">
        <v>25</v>
      </c>
      <c r="AN10" s="23" t="s">
        <v>1</v>
      </c>
      <c r="AR10" s="18"/>
      <c r="BE10" s="184"/>
      <c r="BS10" s="15" t="s">
        <v>6</v>
      </c>
    </row>
    <row r="11" spans="1:74" s="1" customFormat="1" ht="18.399999999999999" customHeight="1">
      <c r="B11" s="18"/>
      <c r="E11" s="23" t="s">
        <v>26</v>
      </c>
      <c r="AK11" s="25" t="s">
        <v>27</v>
      </c>
      <c r="AN11" s="23" t="s">
        <v>1</v>
      </c>
      <c r="AR11" s="18"/>
      <c r="BE11" s="184"/>
      <c r="BS11" s="15" t="s">
        <v>6</v>
      </c>
    </row>
    <row r="12" spans="1:74" s="1" customFormat="1" ht="6.95" customHeight="1">
      <c r="B12" s="18"/>
      <c r="AR12" s="18"/>
      <c r="BE12" s="184"/>
      <c r="BS12" s="15" t="s">
        <v>6</v>
      </c>
    </row>
    <row r="13" spans="1:74" s="1" customFormat="1" ht="12" customHeight="1">
      <c r="B13" s="18"/>
      <c r="D13" s="25" t="s">
        <v>28</v>
      </c>
      <c r="AK13" s="25" t="s">
        <v>25</v>
      </c>
      <c r="AN13" s="27" t="s">
        <v>29</v>
      </c>
      <c r="AR13" s="18"/>
      <c r="BE13" s="184"/>
      <c r="BS13" s="15" t="s">
        <v>6</v>
      </c>
    </row>
    <row r="14" spans="1:74" ht="12.75">
      <c r="B14" s="18"/>
      <c r="E14" s="189" t="s">
        <v>29</v>
      </c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0"/>
      <c r="AJ14" s="190"/>
      <c r="AK14" s="25" t="s">
        <v>27</v>
      </c>
      <c r="AN14" s="27" t="s">
        <v>29</v>
      </c>
      <c r="AR14" s="18"/>
      <c r="BE14" s="184"/>
      <c r="BS14" s="15" t="s">
        <v>6</v>
      </c>
    </row>
    <row r="15" spans="1:74" s="1" customFormat="1" ht="6.95" customHeight="1">
      <c r="B15" s="18"/>
      <c r="AR15" s="18"/>
      <c r="BE15" s="184"/>
      <c r="BS15" s="15" t="s">
        <v>3</v>
      </c>
    </row>
    <row r="16" spans="1:74" s="1" customFormat="1" ht="12" customHeight="1">
      <c r="B16" s="18"/>
      <c r="D16" s="25" t="s">
        <v>30</v>
      </c>
      <c r="AK16" s="25" t="s">
        <v>25</v>
      </c>
      <c r="AN16" s="23" t="s">
        <v>1</v>
      </c>
      <c r="AR16" s="18"/>
      <c r="BE16" s="184"/>
      <c r="BS16" s="15" t="s">
        <v>3</v>
      </c>
    </row>
    <row r="17" spans="1:71" s="1" customFormat="1" ht="18.399999999999999" customHeight="1">
      <c r="B17" s="18"/>
      <c r="E17" s="23" t="s">
        <v>31</v>
      </c>
      <c r="AK17" s="25" t="s">
        <v>27</v>
      </c>
      <c r="AN17" s="23" t="s">
        <v>1</v>
      </c>
      <c r="AR17" s="18"/>
      <c r="BE17" s="184"/>
      <c r="BS17" s="15" t="s">
        <v>32</v>
      </c>
    </row>
    <row r="18" spans="1:71" s="1" customFormat="1" ht="6.95" customHeight="1">
      <c r="B18" s="18"/>
      <c r="AR18" s="18"/>
      <c r="BE18" s="184"/>
      <c r="BS18" s="15" t="s">
        <v>6</v>
      </c>
    </row>
    <row r="19" spans="1:71" s="1" customFormat="1" ht="12" customHeight="1">
      <c r="B19" s="18"/>
      <c r="D19" s="25" t="s">
        <v>33</v>
      </c>
      <c r="AK19" s="25" t="s">
        <v>25</v>
      </c>
      <c r="AN19" s="23" t="s">
        <v>1</v>
      </c>
      <c r="AR19" s="18"/>
      <c r="BE19" s="184"/>
      <c r="BS19" s="15" t="s">
        <v>6</v>
      </c>
    </row>
    <row r="20" spans="1:71" s="1" customFormat="1" ht="18.399999999999999" customHeight="1">
      <c r="B20" s="18"/>
      <c r="E20" s="23" t="s">
        <v>34</v>
      </c>
      <c r="AK20" s="25" t="s">
        <v>27</v>
      </c>
      <c r="AN20" s="23" t="s">
        <v>1</v>
      </c>
      <c r="AR20" s="18"/>
      <c r="BE20" s="184"/>
      <c r="BS20" s="15" t="s">
        <v>32</v>
      </c>
    </row>
    <row r="21" spans="1:71" s="1" customFormat="1" ht="6.95" customHeight="1">
      <c r="B21" s="18"/>
      <c r="AR21" s="18"/>
      <c r="BE21" s="184"/>
    </row>
    <row r="22" spans="1:71" s="1" customFormat="1" ht="12" customHeight="1">
      <c r="B22" s="18"/>
      <c r="D22" s="25" t="s">
        <v>35</v>
      </c>
      <c r="AR22" s="18"/>
      <c r="BE22" s="184"/>
    </row>
    <row r="23" spans="1:71" s="1" customFormat="1" ht="16.5" customHeight="1">
      <c r="B23" s="18"/>
      <c r="E23" s="191" t="s">
        <v>1</v>
      </c>
      <c r="F23" s="191"/>
      <c r="G23" s="191"/>
      <c r="H23" s="191"/>
      <c r="I23" s="191"/>
      <c r="J23" s="191"/>
      <c r="K23" s="191"/>
      <c r="L23" s="191"/>
      <c r="M23" s="191"/>
      <c r="N23" s="191"/>
      <c r="O23" s="191"/>
      <c r="P23" s="191"/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91"/>
      <c r="AB23" s="191"/>
      <c r="AC23" s="191"/>
      <c r="AD23" s="191"/>
      <c r="AE23" s="191"/>
      <c r="AF23" s="191"/>
      <c r="AG23" s="191"/>
      <c r="AH23" s="191"/>
      <c r="AI23" s="191"/>
      <c r="AJ23" s="191"/>
      <c r="AK23" s="191"/>
      <c r="AL23" s="191"/>
      <c r="AM23" s="191"/>
      <c r="AN23" s="191"/>
      <c r="AR23" s="18"/>
      <c r="BE23" s="184"/>
    </row>
    <row r="24" spans="1:71" s="1" customFormat="1" ht="6.95" customHeight="1">
      <c r="B24" s="18"/>
      <c r="AR24" s="18"/>
      <c r="BE24" s="184"/>
    </row>
    <row r="25" spans="1:71" s="1" customFormat="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84"/>
    </row>
    <row r="26" spans="1:71" s="2" customFormat="1" ht="25.9" customHeight="1">
      <c r="A26" s="30"/>
      <c r="B26" s="31"/>
      <c r="C26" s="30"/>
      <c r="D26" s="32" t="s">
        <v>36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2">
        <f>ROUND(AG94,2)</f>
        <v>0</v>
      </c>
      <c r="AL26" s="193"/>
      <c r="AM26" s="193"/>
      <c r="AN26" s="193"/>
      <c r="AO26" s="193"/>
      <c r="AP26" s="30"/>
      <c r="AQ26" s="30"/>
      <c r="AR26" s="31"/>
      <c r="BE26" s="184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184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194" t="s">
        <v>37</v>
      </c>
      <c r="M28" s="194"/>
      <c r="N28" s="194"/>
      <c r="O28" s="194"/>
      <c r="P28" s="194"/>
      <c r="Q28" s="30"/>
      <c r="R28" s="30"/>
      <c r="S28" s="30"/>
      <c r="T28" s="30"/>
      <c r="U28" s="30"/>
      <c r="V28" s="30"/>
      <c r="W28" s="194" t="s">
        <v>38</v>
      </c>
      <c r="X28" s="194"/>
      <c r="Y28" s="194"/>
      <c r="Z28" s="194"/>
      <c r="AA28" s="194"/>
      <c r="AB28" s="194"/>
      <c r="AC28" s="194"/>
      <c r="AD28" s="194"/>
      <c r="AE28" s="194"/>
      <c r="AF28" s="30"/>
      <c r="AG28" s="30"/>
      <c r="AH28" s="30"/>
      <c r="AI28" s="30"/>
      <c r="AJ28" s="30"/>
      <c r="AK28" s="194" t="s">
        <v>39</v>
      </c>
      <c r="AL28" s="194"/>
      <c r="AM28" s="194"/>
      <c r="AN28" s="194"/>
      <c r="AO28" s="194"/>
      <c r="AP28" s="30"/>
      <c r="AQ28" s="30"/>
      <c r="AR28" s="31"/>
      <c r="BE28" s="184"/>
    </row>
    <row r="29" spans="1:71" s="3" customFormat="1" ht="14.45" customHeight="1">
      <c r="B29" s="35"/>
      <c r="D29" s="25" t="s">
        <v>40</v>
      </c>
      <c r="F29" s="25" t="s">
        <v>41</v>
      </c>
      <c r="L29" s="197">
        <v>0.21</v>
      </c>
      <c r="M29" s="196"/>
      <c r="N29" s="196"/>
      <c r="O29" s="196"/>
      <c r="P29" s="196"/>
      <c r="W29" s="195">
        <f>ROUND(AZ94, 2)</f>
        <v>0</v>
      </c>
      <c r="X29" s="196"/>
      <c r="Y29" s="196"/>
      <c r="Z29" s="196"/>
      <c r="AA29" s="196"/>
      <c r="AB29" s="196"/>
      <c r="AC29" s="196"/>
      <c r="AD29" s="196"/>
      <c r="AE29" s="196"/>
      <c r="AK29" s="195">
        <f>ROUND(AV94, 2)</f>
        <v>0</v>
      </c>
      <c r="AL29" s="196"/>
      <c r="AM29" s="196"/>
      <c r="AN29" s="196"/>
      <c r="AO29" s="196"/>
      <c r="AR29" s="35"/>
      <c r="BE29" s="185"/>
    </row>
    <row r="30" spans="1:71" s="3" customFormat="1" ht="14.45" customHeight="1">
      <c r="B30" s="35"/>
      <c r="F30" s="25" t="s">
        <v>42</v>
      </c>
      <c r="L30" s="197">
        <v>0.15</v>
      </c>
      <c r="M30" s="196"/>
      <c r="N30" s="196"/>
      <c r="O30" s="196"/>
      <c r="P30" s="196"/>
      <c r="W30" s="195">
        <f>ROUND(BA94, 2)</f>
        <v>0</v>
      </c>
      <c r="X30" s="196"/>
      <c r="Y30" s="196"/>
      <c r="Z30" s="196"/>
      <c r="AA30" s="196"/>
      <c r="AB30" s="196"/>
      <c r="AC30" s="196"/>
      <c r="AD30" s="196"/>
      <c r="AE30" s="196"/>
      <c r="AK30" s="195">
        <f>ROUND(AW94, 2)</f>
        <v>0</v>
      </c>
      <c r="AL30" s="196"/>
      <c r="AM30" s="196"/>
      <c r="AN30" s="196"/>
      <c r="AO30" s="196"/>
      <c r="AR30" s="35"/>
      <c r="BE30" s="185"/>
    </row>
    <row r="31" spans="1:71" s="3" customFormat="1" ht="14.45" hidden="1" customHeight="1">
      <c r="B31" s="35"/>
      <c r="F31" s="25" t="s">
        <v>43</v>
      </c>
      <c r="L31" s="197">
        <v>0.21</v>
      </c>
      <c r="M31" s="196"/>
      <c r="N31" s="196"/>
      <c r="O31" s="196"/>
      <c r="P31" s="196"/>
      <c r="W31" s="195">
        <f>ROUND(BB94, 2)</f>
        <v>0</v>
      </c>
      <c r="X31" s="196"/>
      <c r="Y31" s="196"/>
      <c r="Z31" s="196"/>
      <c r="AA31" s="196"/>
      <c r="AB31" s="196"/>
      <c r="AC31" s="196"/>
      <c r="AD31" s="196"/>
      <c r="AE31" s="196"/>
      <c r="AK31" s="195">
        <v>0</v>
      </c>
      <c r="AL31" s="196"/>
      <c r="AM31" s="196"/>
      <c r="AN31" s="196"/>
      <c r="AO31" s="196"/>
      <c r="AR31" s="35"/>
      <c r="BE31" s="185"/>
    </row>
    <row r="32" spans="1:71" s="3" customFormat="1" ht="14.45" hidden="1" customHeight="1">
      <c r="B32" s="35"/>
      <c r="F32" s="25" t="s">
        <v>44</v>
      </c>
      <c r="L32" s="197">
        <v>0.15</v>
      </c>
      <c r="M32" s="196"/>
      <c r="N32" s="196"/>
      <c r="O32" s="196"/>
      <c r="P32" s="196"/>
      <c r="W32" s="195">
        <f>ROUND(BC94, 2)</f>
        <v>0</v>
      </c>
      <c r="X32" s="196"/>
      <c r="Y32" s="196"/>
      <c r="Z32" s="196"/>
      <c r="AA32" s="196"/>
      <c r="AB32" s="196"/>
      <c r="AC32" s="196"/>
      <c r="AD32" s="196"/>
      <c r="AE32" s="196"/>
      <c r="AK32" s="195">
        <v>0</v>
      </c>
      <c r="AL32" s="196"/>
      <c r="AM32" s="196"/>
      <c r="AN32" s="196"/>
      <c r="AO32" s="196"/>
      <c r="AR32" s="35"/>
      <c r="BE32" s="185"/>
    </row>
    <row r="33" spans="1:57" s="3" customFormat="1" ht="14.45" hidden="1" customHeight="1">
      <c r="B33" s="35"/>
      <c r="F33" s="25" t="s">
        <v>45</v>
      </c>
      <c r="L33" s="197">
        <v>0</v>
      </c>
      <c r="M33" s="196"/>
      <c r="N33" s="196"/>
      <c r="O33" s="196"/>
      <c r="P33" s="196"/>
      <c r="W33" s="195">
        <f>ROUND(BD94, 2)</f>
        <v>0</v>
      </c>
      <c r="X33" s="196"/>
      <c r="Y33" s="196"/>
      <c r="Z33" s="196"/>
      <c r="AA33" s="196"/>
      <c r="AB33" s="196"/>
      <c r="AC33" s="196"/>
      <c r="AD33" s="196"/>
      <c r="AE33" s="196"/>
      <c r="AK33" s="195">
        <v>0</v>
      </c>
      <c r="AL33" s="196"/>
      <c r="AM33" s="196"/>
      <c r="AN33" s="196"/>
      <c r="AO33" s="196"/>
      <c r="AR33" s="35"/>
      <c r="BE33" s="185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184"/>
    </row>
    <row r="35" spans="1:57" s="2" customFormat="1" ht="25.9" customHeight="1">
      <c r="A35" s="30"/>
      <c r="B35" s="31"/>
      <c r="C35" s="36"/>
      <c r="D35" s="37" t="s">
        <v>46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47</v>
      </c>
      <c r="U35" s="38"/>
      <c r="V35" s="38"/>
      <c r="W35" s="38"/>
      <c r="X35" s="198" t="s">
        <v>48</v>
      </c>
      <c r="Y35" s="199"/>
      <c r="Z35" s="199"/>
      <c r="AA35" s="199"/>
      <c r="AB35" s="199"/>
      <c r="AC35" s="38"/>
      <c r="AD35" s="38"/>
      <c r="AE35" s="38"/>
      <c r="AF35" s="38"/>
      <c r="AG35" s="38"/>
      <c r="AH35" s="38"/>
      <c r="AI35" s="38"/>
      <c r="AJ35" s="38"/>
      <c r="AK35" s="200">
        <f>SUM(AK26:AK33)</f>
        <v>0</v>
      </c>
      <c r="AL35" s="199"/>
      <c r="AM35" s="199"/>
      <c r="AN35" s="199"/>
      <c r="AO35" s="201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18"/>
      <c r="AR38" s="18"/>
    </row>
    <row r="39" spans="1:57" s="1" customFormat="1" ht="14.45" customHeight="1">
      <c r="B39" s="18"/>
      <c r="AR39" s="18"/>
    </row>
    <row r="40" spans="1:57" s="1" customFormat="1" ht="14.45" customHeight="1">
      <c r="B40" s="18"/>
      <c r="AR40" s="18"/>
    </row>
    <row r="41" spans="1:57" s="1" customFormat="1" ht="14.45" customHeight="1">
      <c r="B41" s="18"/>
      <c r="AR41" s="18"/>
    </row>
    <row r="42" spans="1:57" s="1" customFormat="1" ht="14.45" customHeight="1">
      <c r="B42" s="18"/>
      <c r="AR42" s="18"/>
    </row>
    <row r="43" spans="1:57" s="1" customFormat="1" ht="14.45" customHeight="1">
      <c r="B43" s="18"/>
      <c r="AR43" s="18"/>
    </row>
    <row r="44" spans="1:57" s="1" customFormat="1" ht="14.45" customHeight="1">
      <c r="B44" s="18"/>
      <c r="AR44" s="18"/>
    </row>
    <row r="45" spans="1:57" s="1" customFormat="1" ht="14.45" customHeight="1">
      <c r="B45" s="18"/>
      <c r="AR45" s="18"/>
    </row>
    <row r="46" spans="1:57" s="1" customFormat="1" ht="14.45" customHeight="1">
      <c r="B46" s="18"/>
      <c r="AR46" s="18"/>
    </row>
    <row r="47" spans="1:57" s="1" customFormat="1" ht="14.45" customHeight="1">
      <c r="B47" s="18"/>
      <c r="AR47" s="18"/>
    </row>
    <row r="48" spans="1:57" s="1" customFormat="1" ht="14.45" customHeight="1">
      <c r="B48" s="18"/>
      <c r="AR48" s="18"/>
    </row>
    <row r="49" spans="1:57" s="2" customFormat="1" ht="14.45" customHeight="1">
      <c r="B49" s="40"/>
      <c r="D49" s="41" t="s">
        <v>49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50</v>
      </c>
      <c r="AI49" s="42"/>
      <c r="AJ49" s="42"/>
      <c r="AK49" s="42"/>
      <c r="AL49" s="42"/>
      <c r="AM49" s="42"/>
      <c r="AN49" s="42"/>
      <c r="AO49" s="42"/>
      <c r="AR49" s="40"/>
    </row>
    <row r="50" spans="1:57" ht="11.25">
      <c r="B50" s="18"/>
      <c r="AR50" s="18"/>
    </row>
    <row r="51" spans="1:57" ht="11.25">
      <c r="B51" s="18"/>
      <c r="AR51" s="18"/>
    </row>
    <row r="52" spans="1:57" ht="11.25">
      <c r="B52" s="18"/>
      <c r="AR52" s="18"/>
    </row>
    <row r="53" spans="1:57" ht="11.25">
      <c r="B53" s="18"/>
      <c r="AR53" s="18"/>
    </row>
    <row r="54" spans="1:57" ht="11.25">
      <c r="B54" s="18"/>
      <c r="AR54" s="18"/>
    </row>
    <row r="55" spans="1:57" ht="11.25">
      <c r="B55" s="18"/>
      <c r="AR55" s="18"/>
    </row>
    <row r="56" spans="1:57" ht="11.25">
      <c r="B56" s="18"/>
      <c r="AR56" s="18"/>
    </row>
    <row r="57" spans="1:57" ht="11.25">
      <c r="B57" s="18"/>
      <c r="AR57" s="18"/>
    </row>
    <row r="58" spans="1:57" ht="11.25">
      <c r="B58" s="18"/>
      <c r="AR58" s="18"/>
    </row>
    <row r="59" spans="1:57" ht="11.25">
      <c r="B59" s="18"/>
      <c r="AR59" s="18"/>
    </row>
    <row r="60" spans="1:57" s="2" customFormat="1" ht="12.75">
      <c r="A60" s="30"/>
      <c r="B60" s="31"/>
      <c r="C60" s="30"/>
      <c r="D60" s="43" t="s">
        <v>51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52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51</v>
      </c>
      <c r="AI60" s="33"/>
      <c r="AJ60" s="33"/>
      <c r="AK60" s="33"/>
      <c r="AL60" s="33"/>
      <c r="AM60" s="43" t="s">
        <v>52</v>
      </c>
      <c r="AN60" s="33"/>
      <c r="AO60" s="33"/>
      <c r="AP60" s="30"/>
      <c r="AQ60" s="30"/>
      <c r="AR60" s="31"/>
      <c r="BE60" s="30"/>
    </row>
    <row r="61" spans="1:57" ht="11.25">
      <c r="B61" s="18"/>
      <c r="AR61" s="18"/>
    </row>
    <row r="62" spans="1:57" ht="11.25">
      <c r="B62" s="18"/>
      <c r="AR62" s="18"/>
    </row>
    <row r="63" spans="1:57" ht="11.25">
      <c r="B63" s="18"/>
      <c r="AR63" s="18"/>
    </row>
    <row r="64" spans="1:57" s="2" customFormat="1" ht="12.75">
      <c r="A64" s="30"/>
      <c r="B64" s="31"/>
      <c r="C64" s="30"/>
      <c r="D64" s="41" t="s">
        <v>53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54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 ht="11.25">
      <c r="B65" s="18"/>
      <c r="AR65" s="18"/>
    </row>
    <row r="66" spans="1:57" ht="11.25">
      <c r="B66" s="18"/>
      <c r="AR66" s="18"/>
    </row>
    <row r="67" spans="1:57" ht="11.25">
      <c r="B67" s="18"/>
      <c r="AR67" s="18"/>
    </row>
    <row r="68" spans="1:57" ht="11.25">
      <c r="B68" s="18"/>
      <c r="AR68" s="18"/>
    </row>
    <row r="69" spans="1:57" ht="11.25">
      <c r="B69" s="18"/>
      <c r="AR69" s="18"/>
    </row>
    <row r="70" spans="1:57" ht="11.25">
      <c r="B70" s="18"/>
      <c r="AR70" s="18"/>
    </row>
    <row r="71" spans="1:57" ht="11.25">
      <c r="B71" s="18"/>
      <c r="AR71" s="18"/>
    </row>
    <row r="72" spans="1:57" ht="11.25">
      <c r="B72" s="18"/>
      <c r="AR72" s="18"/>
    </row>
    <row r="73" spans="1:57" ht="11.25">
      <c r="B73" s="18"/>
      <c r="AR73" s="18"/>
    </row>
    <row r="74" spans="1:57" ht="11.25">
      <c r="B74" s="18"/>
      <c r="AR74" s="18"/>
    </row>
    <row r="75" spans="1:57" s="2" customFormat="1" ht="12.75">
      <c r="A75" s="30"/>
      <c r="B75" s="31"/>
      <c r="C75" s="30"/>
      <c r="D75" s="43" t="s">
        <v>51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52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51</v>
      </c>
      <c r="AI75" s="33"/>
      <c r="AJ75" s="33"/>
      <c r="AK75" s="33"/>
      <c r="AL75" s="33"/>
      <c r="AM75" s="43" t="s">
        <v>52</v>
      </c>
      <c r="AN75" s="33"/>
      <c r="AO75" s="33"/>
      <c r="AP75" s="30"/>
      <c r="AQ75" s="30"/>
      <c r="AR75" s="31"/>
      <c r="BE75" s="30"/>
    </row>
    <row r="76" spans="1:57" s="2" customFormat="1" ht="11.25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0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0" s="2" customFormat="1" ht="24.95" customHeight="1">
      <c r="A82" s="30"/>
      <c r="B82" s="31"/>
      <c r="C82" s="19" t="s">
        <v>55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0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0" s="4" customFormat="1" ht="12" customHeight="1">
      <c r="B84" s="49"/>
      <c r="C84" s="25" t="s">
        <v>13</v>
      </c>
      <c r="L84" s="4">
        <f>K5</f>
        <v>0</v>
      </c>
      <c r="AR84" s="49"/>
    </row>
    <row r="85" spans="1:90" s="5" customFormat="1" ht="36.950000000000003" customHeight="1">
      <c r="B85" s="50"/>
      <c r="C85" s="51" t="s">
        <v>16</v>
      </c>
      <c r="L85" s="202" t="str">
        <f>K6</f>
        <v>Oprava komunikace Hrachovec  - ABS- SO02 - III-01873 - č.p.290</v>
      </c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3"/>
      <c r="AH85" s="203"/>
      <c r="AI85" s="203"/>
      <c r="AJ85" s="203"/>
      <c r="AK85" s="203"/>
      <c r="AL85" s="203"/>
      <c r="AM85" s="203"/>
      <c r="AN85" s="203"/>
      <c r="AO85" s="203"/>
      <c r="AR85" s="50"/>
    </row>
    <row r="86" spans="1:90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0" s="2" customFormat="1" ht="12" customHeight="1">
      <c r="A87" s="30"/>
      <c r="B87" s="31"/>
      <c r="C87" s="25" t="s">
        <v>20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>Valašské Meziříčí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22</v>
      </c>
      <c r="AJ87" s="30"/>
      <c r="AK87" s="30"/>
      <c r="AL87" s="30"/>
      <c r="AM87" s="204" t="str">
        <f>IF(AN8= "","",AN8)</f>
        <v>10. 1. 2022</v>
      </c>
      <c r="AN87" s="204"/>
      <c r="AO87" s="30"/>
      <c r="AP87" s="30"/>
      <c r="AQ87" s="30"/>
      <c r="AR87" s="31"/>
      <c r="BE87" s="30"/>
    </row>
    <row r="88" spans="1:90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0" s="2" customFormat="1" ht="15.2" customHeight="1">
      <c r="A89" s="30"/>
      <c r="B89" s="31"/>
      <c r="C89" s="25" t="s">
        <v>24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Město Valašské Meziříčí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30</v>
      </c>
      <c r="AJ89" s="30"/>
      <c r="AK89" s="30"/>
      <c r="AL89" s="30"/>
      <c r="AM89" s="205" t="str">
        <f>IF(E17="","",E17)</f>
        <v xml:space="preserve"> </v>
      </c>
      <c r="AN89" s="206"/>
      <c r="AO89" s="206"/>
      <c r="AP89" s="206"/>
      <c r="AQ89" s="30"/>
      <c r="AR89" s="31"/>
      <c r="AS89" s="207" t="s">
        <v>56</v>
      </c>
      <c r="AT89" s="208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0" s="2" customFormat="1" ht="15.2" customHeight="1">
      <c r="A90" s="30"/>
      <c r="B90" s="31"/>
      <c r="C90" s="25" t="s">
        <v>28</v>
      </c>
      <c r="D90" s="30"/>
      <c r="E90" s="30"/>
      <c r="F90" s="30"/>
      <c r="G90" s="30"/>
      <c r="H90" s="30"/>
      <c r="I90" s="30"/>
      <c r="J90" s="30"/>
      <c r="K90" s="30"/>
      <c r="L90" s="4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33</v>
      </c>
      <c r="AJ90" s="30"/>
      <c r="AK90" s="30"/>
      <c r="AL90" s="30"/>
      <c r="AM90" s="205" t="str">
        <f>IF(E20="","",E20)</f>
        <v>Fajfrová Irena</v>
      </c>
      <c r="AN90" s="206"/>
      <c r="AO90" s="206"/>
      <c r="AP90" s="206"/>
      <c r="AQ90" s="30"/>
      <c r="AR90" s="31"/>
      <c r="AS90" s="209"/>
      <c r="AT90" s="210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0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09"/>
      <c r="AT91" s="210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0" s="2" customFormat="1" ht="29.25" customHeight="1">
      <c r="A92" s="30"/>
      <c r="B92" s="31"/>
      <c r="C92" s="211" t="s">
        <v>57</v>
      </c>
      <c r="D92" s="212"/>
      <c r="E92" s="212"/>
      <c r="F92" s="212"/>
      <c r="G92" s="212"/>
      <c r="H92" s="58"/>
      <c r="I92" s="213" t="s">
        <v>58</v>
      </c>
      <c r="J92" s="212"/>
      <c r="K92" s="212"/>
      <c r="L92" s="212"/>
      <c r="M92" s="212"/>
      <c r="N92" s="212"/>
      <c r="O92" s="212"/>
      <c r="P92" s="212"/>
      <c r="Q92" s="212"/>
      <c r="R92" s="212"/>
      <c r="S92" s="212"/>
      <c r="T92" s="212"/>
      <c r="U92" s="212"/>
      <c r="V92" s="212"/>
      <c r="W92" s="212"/>
      <c r="X92" s="212"/>
      <c r="Y92" s="212"/>
      <c r="Z92" s="212"/>
      <c r="AA92" s="212"/>
      <c r="AB92" s="212"/>
      <c r="AC92" s="212"/>
      <c r="AD92" s="212"/>
      <c r="AE92" s="212"/>
      <c r="AF92" s="212"/>
      <c r="AG92" s="214" t="s">
        <v>59</v>
      </c>
      <c r="AH92" s="212"/>
      <c r="AI92" s="212"/>
      <c r="AJ92" s="212"/>
      <c r="AK92" s="212"/>
      <c r="AL92" s="212"/>
      <c r="AM92" s="212"/>
      <c r="AN92" s="213" t="s">
        <v>60</v>
      </c>
      <c r="AO92" s="212"/>
      <c r="AP92" s="215"/>
      <c r="AQ92" s="59" t="s">
        <v>61</v>
      </c>
      <c r="AR92" s="31"/>
      <c r="AS92" s="60" t="s">
        <v>62</v>
      </c>
      <c r="AT92" s="61" t="s">
        <v>63</v>
      </c>
      <c r="AU92" s="61" t="s">
        <v>64</v>
      </c>
      <c r="AV92" s="61" t="s">
        <v>65</v>
      </c>
      <c r="AW92" s="61" t="s">
        <v>66</v>
      </c>
      <c r="AX92" s="61" t="s">
        <v>67</v>
      </c>
      <c r="AY92" s="61" t="s">
        <v>68</v>
      </c>
      <c r="AZ92" s="61" t="s">
        <v>69</v>
      </c>
      <c r="BA92" s="61" t="s">
        <v>70</v>
      </c>
      <c r="BB92" s="61" t="s">
        <v>71</v>
      </c>
      <c r="BC92" s="61" t="s">
        <v>72</v>
      </c>
      <c r="BD92" s="62" t="s">
        <v>73</v>
      </c>
      <c r="BE92" s="30"/>
    </row>
    <row r="93" spans="1:90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0" s="6" customFormat="1" ht="32.450000000000003" customHeight="1">
      <c r="B94" s="66"/>
      <c r="C94" s="67" t="s">
        <v>74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19">
        <f>ROUND(AG95,2)</f>
        <v>0</v>
      </c>
      <c r="AH94" s="219"/>
      <c r="AI94" s="219"/>
      <c r="AJ94" s="219"/>
      <c r="AK94" s="219"/>
      <c r="AL94" s="219"/>
      <c r="AM94" s="219"/>
      <c r="AN94" s="220">
        <f>SUM(AG94,AT94)</f>
        <v>0</v>
      </c>
      <c r="AO94" s="220"/>
      <c r="AP94" s="220"/>
      <c r="AQ94" s="70" t="s">
        <v>1</v>
      </c>
      <c r="AR94" s="66"/>
      <c r="AS94" s="71">
        <f>ROUND(AS95,2)</f>
        <v>0</v>
      </c>
      <c r="AT94" s="72">
        <f>ROUND(SUM(AV94:AW94),2)</f>
        <v>0</v>
      </c>
      <c r="AU94" s="73">
        <f>ROUND(AU95,5)</f>
        <v>0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75</v>
      </c>
      <c r="BT94" s="75" t="s">
        <v>76</v>
      </c>
      <c r="BV94" s="75" t="s">
        <v>77</v>
      </c>
      <c r="BW94" s="75" t="s">
        <v>4</v>
      </c>
      <c r="BX94" s="75" t="s">
        <v>78</v>
      </c>
      <c r="CL94" s="75" t="s">
        <v>1</v>
      </c>
    </row>
    <row r="95" spans="1:90" s="7" customFormat="1" ht="24.75" customHeight="1">
      <c r="A95" s="76" t="s">
        <v>79</v>
      </c>
      <c r="B95" s="77"/>
      <c r="C95" s="78"/>
      <c r="D95" s="218"/>
      <c r="E95" s="218"/>
      <c r="F95" s="218"/>
      <c r="G95" s="218"/>
      <c r="H95" s="218"/>
      <c r="I95" s="79"/>
      <c r="J95" s="218" t="s">
        <v>17</v>
      </c>
      <c r="K95" s="218"/>
      <c r="L95" s="218"/>
      <c r="M95" s="218"/>
      <c r="N95" s="218"/>
      <c r="O95" s="218"/>
      <c r="P95" s="218"/>
      <c r="Q95" s="218"/>
      <c r="R95" s="218"/>
      <c r="S95" s="218"/>
      <c r="T95" s="218"/>
      <c r="U95" s="218"/>
      <c r="V95" s="218"/>
      <c r="W95" s="218"/>
      <c r="X95" s="218"/>
      <c r="Y95" s="218"/>
      <c r="Z95" s="218"/>
      <c r="AA95" s="218"/>
      <c r="AB95" s="218"/>
      <c r="AC95" s="218"/>
      <c r="AD95" s="218"/>
      <c r="AE95" s="218"/>
      <c r="AF95" s="218"/>
      <c r="AG95" s="216">
        <f>'Mesto088 - Oprava komunik...'!J28</f>
        <v>0</v>
      </c>
      <c r="AH95" s="217"/>
      <c r="AI95" s="217"/>
      <c r="AJ95" s="217"/>
      <c r="AK95" s="217"/>
      <c r="AL95" s="217"/>
      <c r="AM95" s="217"/>
      <c r="AN95" s="216">
        <f>SUM(AG95,AT95)</f>
        <v>0</v>
      </c>
      <c r="AO95" s="217"/>
      <c r="AP95" s="217"/>
      <c r="AQ95" s="80" t="s">
        <v>80</v>
      </c>
      <c r="AR95" s="77"/>
      <c r="AS95" s="81">
        <v>0</v>
      </c>
      <c r="AT95" s="82">
        <f>ROUND(SUM(AV95:AW95),2)</f>
        <v>0</v>
      </c>
      <c r="AU95" s="83">
        <f>'Mesto088 - Oprava komunik...'!P122</f>
        <v>0</v>
      </c>
      <c r="AV95" s="82">
        <f>'Mesto088 - Oprava komunik...'!J31</f>
        <v>0</v>
      </c>
      <c r="AW95" s="82">
        <f>'Mesto088 - Oprava komunik...'!J32</f>
        <v>0</v>
      </c>
      <c r="AX95" s="82">
        <f>'Mesto088 - Oprava komunik...'!J33</f>
        <v>0</v>
      </c>
      <c r="AY95" s="82">
        <f>'Mesto088 - Oprava komunik...'!J34</f>
        <v>0</v>
      </c>
      <c r="AZ95" s="82">
        <f>'Mesto088 - Oprava komunik...'!F31</f>
        <v>0</v>
      </c>
      <c r="BA95" s="82">
        <f>'Mesto088 - Oprava komunik...'!F32</f>
        <v>0</v>
      </c>
      <c r="BB95" s="82">
        <f>'Mesto088 - Oprava komunik...'!F33</f>
        <v>0</v>
      </c>
      <c r="BC95" s="82">
        <f>'Mesto088 - Oprava komunik...'!F34</f>
        <v>0</v>
      </c>
      <c r="BD95" s="84">
        <f>'Mesto088 - Oprava komunik...'!F35</f>
        <v>0</v>
      </c>
      <c r="BT95" s="85" t="s">
        <v>81</v>
      </c>
      <c r="BU95" s="85" t="s">
        <v>82</v>
      </c>
      <c r="BV95" s="85" t="s">
        <v>77</v>
      </c>
      <c r="BW95" s="85" t="s">
        <v>4</v>
      </c>
      <c r="BX95" s="85" t="s">
        <v>78</v>
      </c>
      <c r="CL95" s="85" t="s">
        <v>1</v>
      </c>
    </row>
    <row r="96" spans="1:90" s="2" customFormat="1" ht="30" customHeight="1">
      <c r="A96" s="30"/>
      <c r="B96" s="31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1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6.95" customHeight="1">
      <c r="A97" s="30"/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31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Mesto088 - Oprava komunik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7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21" t="s">
        <v>5</v>
      </c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5" t="s">
        <v>4</v>
      </c>
      <c r="AZ2" s="86" t="s">
        <v>83</v>
      </c>
      <c r="BA2" s="86" t="s">
        <v>1</v>
      </c>
      <c r="BB2" s="86" t="s">
        <v>1</v>
      </c>
      <c r="BC2" s="86" t="s">
        <v>84</v>
      </c>
      <c r="BD2" s="86" t="s">
        <v>85</v>
      </c>
    </row>
    <row r="3" spans="1:5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1:56" s="1" customFormat="1" ht="24.95" customHeight="1">
      <c r="B4" s="18"/>
      <c r="D4" s="19" t="s">
        <v>86</v>
      </c>
      <c r="L4" s="18"/>
      <c r="M4" s="87" t="s">
        <v>10</v>
      </c>
      <c r="AT4" s="15" t="s">
        <v>3</v>
      </c>
    </row>
    <row r="5" spans="1:56" s="1" customFormat="1" ht="6.95" customHeight="1">
      <c r="B5" s="18"/>
      <c r="L5" s="18"/>
    </row>
    <row r="6" spans="1:56" s="2" customFormat="1" ht="12" customHeight="1">
      <c r="A6" s="30"/>
      <c r="B6" s="31"/>
      <c r="C6" s="30"/>
      <c r="D6" s="25" t="s">
        <v>16</v>
      </c>
      <c r="E6" s="30"/>
      <c r="F6" s="30"/>
      <c r="G6" s="30"/>
      <c r="H6" s="30"/>
      <c r="I6" s="30"/>
      <c r="J6" s="30"/>
      <c r="K6" s="30"/>
      <c r="L6" s="4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</row>
    <row r="7" spans="1:56" s="2" customFormat="1" ht="30" customHeight="1">
      <c r="A7" s="30"/>
      <c r="B7" s="31"/>
      <c r="C7" s="30"/>
      <c r="D7" s="30"/>
      <c r="E7" s="202" t="s">
        <v>17</v>
      </c>
      <c r="F7" s="222"/>
      <c r="G7" s="222"/>
      <c r="H7" s="222"/>
      <c r="I7" s="30"/>
      <c r="J7" s="30"/>
      <c r="K7" s="30"/>
      <c r="L7" s="4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</row>
    <row r="8" spans="1:56" s="2" customFormat="1" ht="11.25">
      <c r="A8" s="30"/>
      <c r="B8" s="31"/>
      <c r="C8" s="30"/>
      <c r="D8" s="30"/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56" s="2" customFormat="1" ht="12" customHeight="1">
      <c r="A9" s="30"/>
      <c r="B9" s="31"/>
      <c r="C9" s="30"/>
      <c r="D9" s="25" t="s">
        <v>18</v>
      </c>
      <c r="E9" s="30"/>
      <c r="F9" s="23" t="s">
        <v>1</v>
      </c>
      <c r="G9" s="30"/>
      <c r="H9" s="30"/>
      <c r="I9" s="25" t="s">
        <v>19</v>
      </c>
      <c r="J9" s="23" t="s">
        <v>1</v>
      </c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56" s="2" customFormat="1" ht="12" customHeight="1">
      <c r="A10" s="30"/>
      <c r="B10" s="31"/>
      <c r="C10" s="30"/>
      <c r="D10" s="25" t="s">
        <v>20</v>
      </c>
      <c r="E10" s="30"/>
      <c r="F10" s="23" t="s">
        <v>21</v>
      </c>
      <c r="G10" s="30"/>
      <c r="H10" s="30"/>
      <c r="I10" s="25" t="s">
        <v>22</v>
      </c>
      <c r="J10" s="53" t="str">
        <f>'Rekapitulace stavby'!AN8</f>
        <v>10. 1. 2022</v>
      </c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56" s="2" customFormat="1" ht="10.9" customHeight="1">
      <c r="A11" s="30"/>
      <c r="B11" s="31"/>
      <c r="C11" s="30"/>
      <c r="D11" s="30"/>
      <c r="E11" s="30"/>
      <c r="F11" s="30"/>
      <c r="G11" s="30"/>
      <c r="H11" s="30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56" s="2" customFormat="1" ht="12" customHeight="1">
      <c r="A12" s="30"/>
      <c r="B12" s="31"/>
      <c r="C12" s="30"/>
      <c r="D12" s="25" t="s">
        <v>24</v>
      </c>
      <c r="E12" s="30"/>
      <c r="F12" s="30"/>
      <c r="G12" s="30"/>
      <c r="H12" s="30"/>
      <c r="I12" s="25" t="s">
        <v>25</v>
      </c>
      <c r="J12" s="23" t="s">
        <v>1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56" s="2" customFormat="1" ht="18" customHeight="1">
      <c r="A13" s="30"/>
      <c r="B13" s="31"/>
      <c r="C13" s="30"/>
      <c r="D13" s="30"/>
      <c r="E13" s="23" t="s">
        <v>26</v>
      </c>
      <c r="F13" s="30"/>
      <c r="G13" s="30"/>
      <c r="H13" s="30"/>
      <c r="I13" s="25" t="s">
        <v>27</v>
      </c>
      <c r="J13" s="23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56" s="2" customFormat="1" ht="6.95" customHeight="1">
      <c r="A14" s="30"/>
      <c r="B14" s="31"/>
      <c r="C14" s="30"/>
      <c r="D14" s="30"/>
      <c r="E14" s="30"/>
      <c r="F14" s="30"/>
      <c r="G14" s="30"/>
      <c r="H14" s="30"/>
      <c r="I14" s="30"/>
      <c r="J14" s="30"/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56" s="2" customFormat="1" ht="12" customHeight="1">
      <c r="A15" s="30"/>
      <c r="B15" s="31"/>
      <c r="C15" s="30"/>
      <c r="D15" s="25" t="s">
        <v>28</v>
      </c>
      <c r="E15" s="30"/>
      <c r="F15" s="30"/>
      <c r="G15" s="30"/>
      <c r="H15" s="30"/>
      <c r="I15" s="25" t="s">
        <v>25</v>
      </c>
      <c r="J15" s="26" t="str">
        <f>'Rekapitulace stavby'!AN13</f>
        <v>Vyplň údaj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56" s="2" customFormat="1" ht="18" customHeight="1">
      <c r="A16" s="30"/>
      <c r="B16" s="31"/>
      <c r="C16" s="30"/>
      <c r="D16" s="30"/>
      <c r="E16" s="223" t="str">
        <f>'Rekapitulace stavby'!E14</f>
        <v>Vyplň údaj</v>
      </c>
      <c r="F16" s="186"/>
      <c r="G16" s="186"/>
      <c r="H16" s="186"/>
      <c r="I16" s="25" t="s">
        <v>27</v>
      </c>
      <c r="J16" s="26" t="str">
        <f>'Rekapitulace stavby'!AN14</f>
        <v>Vyplň údaj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6.95" customHeight="1">
      <c r="A17" s="30"/>
      <c r="B17" s="31"/>
      <c r="C17" s="30"/>
      <c r="D17" s="30"/>
      <c r="E17" s="30"/>
      <c r="F17" s="30"/>
      <c r="G17" s="30"/>
      <c r="H17" s="30"/>
      <c r="I17" s="30"/>
      <c r="J17" s="30"/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2" customHeight="1">
      <c r="A18" s="30"/>
      <c r="B18" s="31"/>
      <c r="C18" s="30"/>
      <c r="D18" s="25" t="s">
        <v>30</v>
      </c>
      <c r="E18" s="30"/>
      <c r="F18" s="30"/>
      <c r="G18" s="30"/>
      <c r="H18" s="30"/>
      <c r="I18" s="25" t="s">
        <v>25</v>
      </c>
      <c r="J18" s="23" t="str">
        <f>IF('Rekapitulace stavby'!AN16="","",'Rekapitulace stavby'!AN16)</f>
        <v/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8" customHeight="1">
      <c r="A19" s="30"/>
      <c r="B19" s="31"/>
      <c r="C19" s="30"/>
      <c r="D19" s="30"/>
      <c r="E19" s="23" t="str">
        <f>IF('Rekapitulace stavby'!E17="","",'Rekapitulace stavby'!E17)</f>
        <v xml:space="preserve"> </v>
      </c>
      <c r="F19" s="30"/>
      <c r="G19" s="30"/>
      <c r="H19" s="30"/>
      <c r="I19" s="25" t="s">
        <v>27</v>
      </c>
      <c r="J19" s="23" t="str">
        <f>IF('Rekapitulace stavby'!AN17="","",'Rekapitulace stavby'!AN17)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6.95" customHeight="1">
      <c r="A20" s="30"/>
      <c r="B20" s="31"/>
      <c r="C20" s="30"/>
      <c r="D20" s="30"/>
      <c r="E20" s="30"/>
      <c r="F20" s="30"/>
      <c r="G20" s="30"/>
      <c r="H20" s="30"/>
      <c r="I20" s="30"/>
      <c r="J20" s="30"/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2" customHeight="1">
      <c r="A21" s="30"/>
      <c r="B21" s="31"/>
      <c r="C21" s="30"/>
      <c r="D21" s="25" t="s">
        <v>33</v>
      </c>
      <c r="E21" s="30"/>
      <c r="F21" s="30"/>
      <c r="G21" s="30"/>
      <c r="H21" s="30"/>
      <c r="I21" s="25" t="s">
        <v>25</v>
      </c>
      <c r="J21" s="23" t="s">
        <v>1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8" customHeight="1">
      <c r="A22" s="30"/>
      <c r="B22" s="31"/>
      <c r="C22" s="30"/>
      <c r="D22" s="30"/>
      <c r="E22" s="23" t="s">
        <v>34</v>
      </c>
      <c r="F22" s="30"/>
      <c r="G22" s="30"/>
      <c r="H22" s="30"/>
      <c r="I22" s="25" t="s">
        <v>27</v>
      </c>
      <c r="J22" s="23" t="s">
        <v>1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6.95" customHeight="1">
      <c r="A23" s="30"/>
      <c r="B23" s="31"/>
      <c r="C23" s="30"/>
      <c r="D23" s="30"/>
      <c r="E23" s="30"/>
      <c r="F23" s="30"/>
      <c r="G23" s="30"/>
      <c r="H23" s="30"/>
      <c r="I23" s="30"/>
      <c r="J23" s="30"/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2" customHeight="1">
      <c r="A24" s="30"/>
      <c r="B24" s="31"/>
      <c r="C24" s="30"/>
      <c r="D24" s="25" t="s">
        <v>35</v>
      </c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8" customFormat="1" ht="16.5" customHeight="1">
      <c r="A25" s="88"/>
      <c r="B25" s="89"/>
      <c r="C25" s="88"/>
      <c r="D25" s="88"/>
      <c r="E25" s="191" t="s">
        <v>1</v>
      </c>
      <c r="F25" s="191"/>
      <c r="G25" s="191"/>
      <c r="H25" s="191"/>
      <c r="I25" s="88"/>
      <c r="J25" s="88"/>
      <c r="K25" s="88"/>
      <c r="L25" s="90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</row>
    <row r="26" spans="1:31" s="2" customFormat="1" ht="6.95" customHeight="1">
      <c r="A26" s="30"/>
      <c r="B26" s="31"/>
      <c r="C26" s="30"/>
      <c r="D26" s="30"/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64"/>
      <c r="E27" s="64"/>
      <c r="F27" s="64"/>
      <c r="G27" s="64"/>
      <c r="H27" s="64"/>
      <c r="I27" s="64"/>
      <c r="J27" s="64"/>
      <c r="K27" s="64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25.35" customHeight="1">
      <c r="A28" s="30"/>
      <c r="B28" s="31"/>
      <c r="C28" s="30"/>
      <c r="D28" s="91" t="s">
        <v>36</v>
      </c>
      <c r="E28" s="30"/>
      <c r="F28" s="30"/>
      <c r="G28" s="30"/>
      <c r="H28" s="30"/>
      <c r="I28" s="30"/>
      <c r="J28" s="69">
        <f>ROUND(J122, 2)</f>
        <v>0</v>
      </c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4.45" customHeight="1">
      <c r="A30" s="30"/>
      <c r="B30" s="31"/>
      <c r="C30" s="30"/>
      <c r="D30" s="30"/>
      <c r="E30" s="30"/>
      <c r="F30" s="34" t="s">
        <v>38</v>
      </c>
      <c r="G30" s="30"/>
      <c r="H30" s="30"/>
      <c r="I30" s="34" t="s">
        <v>37</v>
      </c>
      <c r="J30" s="34" t="s">
        <v>39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4.45" customHeight="1">
      <c r="A31" s="30"/>
      <c r="B31" s="31"/>
      <c r="C31" s="30"/>
      <c r="D31" s="92" t="s">
        <v>40</v>
      </c>
      <c r="E31" s="25" t="s">
        <v>41</v>
      </c>
      <c r="F31" s="93">
        <f>ROUND((SUM(BE122:BE172)),  2)</f>
        <v>0</v>
      </c>
      <c r="G31" s="30"/>
      <c r="H31" s="30"/>
      <c r="I31" s="94">
        <v>0.21</v>
      </c>
      <c r="J31" s="93">
        <f>ROUND(((SUM(BE122:BE172))*I31),  2)</f>
        <v>0</v>
      </c>
      <c r="K31" s="30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25" t="s">
        <v>42</v>
      </c>
      <c r="F32" s="93">
        <f>ROUND((SUM(BF122:BF172)),  2)</f>
        <v>0</v>
      </c>
      <c r="G32" s="30"/>
      <c r="H32" s="30"/>
      <c r="I32" s="94">
        <v>0.15</v>
      </c>
      <c r="J32" s="93">
        <f>ROUND(((SUM(BF122:BF172))*I32), 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1"/>
      <c r="C33" s="30"/>
      <c r="D33" s="30"/>
      <c r="E33" s="25" t="s">
        <v>43</v>
      </c>
      <c r="F33" s="93">
        <f>ROUND((SUM(BG122:BG172)),  2)</f>
        <v>0</v>
      </c>
      <c r="G33" s="30"/>
      <c r="H33" s="30"/>
      <c r="I33" s="94">
        <v>0.21</v>
      </c>
      <c r="J33" s="93">
        <f>0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1"/>
      <c r="C34" s="30"/>
      <c r="D34" s="30"/>
      <c r="E34" s="25" t="s">
        <v>44</v>
      </c>
      <c r="F34" s="93">
        <f>ROUND((SUM(BH122:BH172)),  2)</f>
        <v>0</v>
      </c>
      <c r="G34" s="30"/>
      <c r="H34" s="30"/>
      <c r="I34" s="94">
        <v>0.15</v>
      </c>
      <c r="J34" s="93">
        <f>0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45</v>
      </c>
      <c r="F35" s="93">
        <f>ROUND((SUM(BI122:BI172)),  2)</f>
        <v>0</v>
      </c>
      <c r="G35" s="30"/>
      <c r="H35" s="30"/>
      <c r="I35" s="94">
        <v>0</v>
      </c>
      <c r="J35" s="93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25.35" customHeight="1">
      <c r="A37" s="30"/>
      <c r="B37" s="31"/>
      <c r="C37" s="95"/>
      <c r="D37" s="96" t="s">
        <v>46</v>
      </c>
      <c r="E37" s="58"/>
      <c r="F37" s="58"/>
      <c r="G37" s="97" t="s">
        <v>47</v>
      </c>
      <c r="H37" s="98" t="s">
        <v>48</v>
      </c>
      <c r="I37" s="58"/>
      <c r="J37" s="99">
        <f>SUM(J28:J35)</f>
        <v>0</v>
      </c>
      <c r="K37" s="10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1" customFormat="1" ht="14.45" customHeight="1">
      <c r="B39" s="18"/>
      <c r="L39" s="18"/>
    </row>
    <row r="40" spans="1:31" s="1" customFormat="1" ht="14.45" customHeight="1">
      <c r="B40" s="18"/>
      <c r="L40" s="18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0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40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 ht="12.75">
      <c r="A61" s="30"/>
      <c r="B61" s="31"/>
      <c r="C61" s="30"/>
      <c r="D61" s="43" t="s">
        <v>51</v>
      </c>
      <c r="E61" s="33"/>
      <c r="F61" s="101" t="s">
        <v>52</v>
      </c>
      <c r="G61" s="43" t="s">
        <v>51</v>
      </c>
      <c r="H61" s="33"/>
      <c r="I61" s="33"/>
      <c r="J61" s="102" t="s">
        <v>52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 ht="12.75">
      <c r="A65" s="30"/>
      <c r="B65" s="31"/>
      <c r="C65" s="30"/>
      <c r="D65" s="41" t="s">
        <v>53</v>
      </c>
      <c r="E65" s="44"/>
      <c r="F65" s="44"/>
      <c r="G65" s="41" t="s">
        <v>54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 ht="12.75">
      <c r="A76" s="30"/>
      <c r="B76" s="31"/>
      <c r="C76" s="30"/>
      <c r="D76" s="43" t="s">
        <v>51</v>
      </c>
      <c r="E76" s="33"/>
      <c r="F76" s="101" t="s">
        <v>52</v>
      </c>
      <c r="G76" s="43" t="s">
        <v>51</v>
      </c>
      <c r="H76" s="33"/>
      <c r="I76" s="33"/>
      <c r="J76" s="102" t="s">
        <v>52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87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30" customHeight="1">
      <c r="A85" s="30"/>
      <c r="B85" s="31"/>
      <c r="C85" s="30"/>
      <c r="D85" s="30"/>
      <c r="E85" s="202" t="str">
        <f>E7</f>
        <v>Oprava komunikace Hrachovec  - ABS- SO02 - III-01873 - č.p.290</v>
      </c>
      <c r="F85" s="222"/>
      <c r="G85" s="222"/>
      <c r="H85" s="222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2" customHeight="1">
      <c r="A87" s="30"/>
      <c r="B87" s="31"/>
      <c r="C87" s="25" t="s">
        <v>20</v>
      </c>
      <c r="D87" s="30"/>
      <c r="E87" s="30"/>
      <c r="F87" s="23" t="str">
        <f>F10</f>
        <v>Valašské Meziříčí</v>
      </c>
      <c r="G87" s="30"/>
      <c r="H87" s="30"/>
      <c r="I87" s="25" t="s">
        <v>22</v>
      </c>
      <c r="J87" s="53" t="str">
        <f>IF(J10="","",J10)</f>
        <v>10. 1. 2022</v>
      </c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5.2" customHeight="1">
      <c r="A89" s="30"/>
      <c r="B89" s="31"/>
      <c r="C89" s="25" t="s">
        <v>24</v>
      </c>
      <c r="D89" s="30"/>
      <c r="E89" s="30"/>
      <c r="F89" s="23" t="str">
        <f>E13</f>
        <v>Město Valašské Meziříčí</v>
      </c>
      <c r="G89" s="30"/>
      <c r="H89" s="30"/>
      <c r="I89" s="25" t="s">
        <v>30</v>
      </c>
      <c r="J89" s="28" t="str">
        <f>E19</f>
        <v xml:space="preserve"> 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15.2" customHeight="1">
      <c r="A90" s="30"/>
      <c r="B90" s="31"/>
      <c r="C90" s="25" t="s">
        <v>28</v>
      </c>
      <c r="D90" s="30"/>
      <c r="E90" s="30"/>
      <c r="F90" s="23" t="str">
        <f>IF(E16="","",E16)</f>
        <v>Vyplň údaj</v>
      </c>
      <c r="G90" s="30"/>
      <c r="H90" s="30"/>
      <c r="I90" s="25" t="s">
        <v>33</v>
      </c>
      <c r="J90" s="28" t="str">
        <f>E22</f>
        <v>Fajfrová Irena</v>
      </c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0.35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29.25" customHeight="1">
      <c r="A92" s="30"/>
      <c r="B92" s="31"/>
      <c r="C92" s="103" t="s">
        <v>88</v>
      </c>
      <c r="D92" s="95"/>
      <c r="E92" s="95"/>
      <c r="F92" s="95"/>
      <c r="G92" s="95"/>
      <c r="H92" s="95"/>
      <c r="I92" s="95"/>
      <c r="J92" s="104" t="s">
        <v>89</v>
      </c>
      <c r="K92" s="95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2.9" customHeight="1">
      <c r="A94" s="30"/>
      <c r="B94" s="31"/>
      <c r="C94" s="105" t="s">
        <v>90</v>
      </c>
      <c r="D94" s="30"/>
      <c r="E94" s="30"/>
      <c r="F94" s="30"/>
      <c r="G94" s="30"/>
      <c r="H94" s="30"/>
      <c r="I94" s="30"/>
      <c r="J94" s="69">
        <f>J122</f>
        <v>0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U94" s="15" t="s">
        <v>91</v>
      </c>
    </row>
    <row r="95" spans="1:47" s="9" customFormat="1" ht="24.95" customHeight="1">
      <c r="B95" s="106"/>
      <c r="D95" s="107" t="s">
        <v>92</v>
      </c>
      <c r="E95" s="108"/>
      <c r="F95" s="108"/>
      <c r="G95" s="108"/>
      <c r="H95" s="108"/>
      <c r="I95" s="108"/>
      <c r="J95" s="109">
        <f>J123</f>
        <v>0</v>
      </c>
      <c r="L95" s="106"/>
    </row>
    <row r="96" spans="1:47" s="10" customFormat="1" ht="19.899999999999999" customHeight="1">
      <c r="B96" s="110"/>
      <c r="D96" s="111" t="s">
        <v>93</v>
      </c>
      <c r="E96" s="112"/>
      <c r="F96" s="112"/>
      <c r="G96" s="112"/>
      <c r="H96" s="112"/>
      <c r="I96" s="112"/>
      <c r="J96" s="113">
        <f>J124</f>
        <v>0</v>
      </c>
      <c r="L96" s="110"/>
    </row>
    <row r="97" spans="1:31" s="10" customFormat="1" ht="19.899999999999999" customHeight="1">
      <c r="B97" s="110"/>
      <c r="D97" s="111" t="s">
        <v>94</v>
      </c>
      <c r="E97" s="112"/>
      <c r="F97" s="112"/>
      <c r="G97" s="112"/>
      <c r="H97" s="112"/>
      <c r="I97" s="112"/>
      <c r="J97" s="113">
        <f>J146</f>
        <v>0</v>
      </c>
      <c r="L97" s="110"/>
    </row>
    <row r="98" spans="1:31" s="10" customFormat="1" ht="19.899999999999999" customHeight="1">
      <c r="B98" s="110"/>
      <c r="D98" s="111" t="s">
        <v>95</v>
      </c>
      <c r="E98" s="112"/>
      <c r="F98" s="112"/>
      <c r="G98" s="112"/>
      <c r="H98" s="112"/>
      <c r="I98" s="112"/>
      <c r="J98" s="113">
        <f>J152</f>
        <v>0</v>
      </c>
      <c r="L98" s="110"/>
    </row>
    <row r="99" spans="1:31" s="10" customFormat="1" ht="19.899999999999999" customHeight="1">
      <c r="B99" s="110"/>
      <c r="D99" s="111" t="s">
        <v>96</v>
      </c>
      <c r="E99" s="112"/>
      <c r="F99" s="112"/>
      <c r="G99" s="112"/>
      <c r="H99" s="112"/>
      <c r="I99" s="112"/>
      <c r="J99" s="113">
        <f>J155</f>
        <v>0</v>
      </c>
      <c r="L99" s="110"/>
    </row>
    <row r="100" spans="1:31" s="10" customFormat="1" ht="19.899999999999999" customHeight="1">
      <c r="B100" s="110"/>
      <c r="D100" s="111" t="s">
        <v>97</v>
      </c>
      <c r="E100" s="112"/>
      <c r="F100" s="112"/>
      <c r="G100" s="112"/>
      <c r="H100" s="112"/>
      <c r="I100" s="112"/>
      <c r="J100" s="113">
        <f>J158</f>
        <v>0</v>
      </c>
      <c r="L100" s="110"/>
    </row>
    <row r="101" spans="1:31" s="10" customFormat="1" ht="19.899999999999999" customHeight="1">
      <c r="B101" s="110"/>
      <c r="D101" s="111" t="s">
        <v>98</v>
      </c>
      <c r="E101" s="112"/>
      <c r="F101" s="112"/>
      <c r="G101" s="112"/>
      <c r="H101" s="112"/>
      <c r="I101" s="112"/>
      <c r="J101" s="113">
        <f>J166</f>
        <v>0</v>
      </c>
      <c r="L101" s="110"/>
    </row>
    <row r="102" spans="1:31" s="9" customFormat="1" ht="24.95" customHeight="1">
      <c r="B102" s="106"/>
      <c r="D102" s="107" t="s">
        <v>99</v>
      </c>
      <c r="E102" s="108"/>
      <c r="F102" s="108"/>
      <c r="G102" s="108"/>
      <c r="H102" s="108"/>
      <c r="I102" s="108"/>
      <c r="J102" s="109">
        <f>J168</f>
        <v>0</v>
      </c>
      <c r="L102" s="106"/>
    </row>
    <row r="103" spans="1:31" s="10" customFormat="1" ht="19.899999999999999" customHeight="1">
      <c r="B103" s="110"/>
      <c r="D103" s="111" t="s">
        <v>100</v>
      </c>
      <c r="E103" s="112"/>
      <c r="F103" s="112"/>
      <c r="G103" s="112"/>
      <c r="H103" s="112"/>
      <c r="I103" s="112"/>
      <c r="J103" s="113">
        <f>J169</f>
        <v>0</v>
      </c>
      <c r="L103" s="110"/>
    </row>
    <row r="104" spans="1:31" s="10" customFormat="1" ht="19.899999999999999" customHeight="1">
      <c r="B104" s="110"/>
      <c r="D104" s="111" t="s">
        <v>101</v>
      </c>
      <c r="E104" s="112"/>
      <c r="F104" s="112"/>
      <c r="G104" s="112"/>
      <c r="H104" s="112"/>
      <c r="I104" s="112"/>
      <c r="J104" s="113">
        <f>J171</f>
        <v>0</v>
      </c>
      <c r="L104" s="110"/>
    </row>
    <row r="105" spans="1:31" s="2" customFormat="1" ht="21.75" customHeight="1">
      <c r="A105" s="30"/>
      <c r="B105" s="31"/>
      <c r="C105" s="30"/>
      <c r="D105" s="30"/>
      <c r="E105" s="30"/>
      <c r="F105" s="30"/>
      <c r="G105" s="30"/>
      <c r="H105" s="30"/>
      <c r="I105" s="30"/>
      <c r="J105" s="30"/>
      <c r="K105" s="30"/>
      <c r="L105" s="4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6.95" customHeight="1">
      <c r="A106" s="30"/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10" spans="1:31" s="2" customFormat="1" ht="6.95" customHeight="1">
      <c r="A110" s="30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24.95" customHeight="1">
      <c r="A111" s="30"/>
      <c r="B111" s="31"/>
      <c r="C111" s="19" t="s">
        <v>102</v>
      </c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0"/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2" customHeight="1">
      <c r="A113" s="30"/>
      <c r="B113" s="31"/>
      <c r="C113" s="25" t="s">
        <v>16</v>
      </c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30" customHeight="1">
      <c r="A114" s="30"/>
      <c r="B114" s="31"/>
      <c r="C114" s="30"/>
      <c r="D114" s="30"/>
      <c r="E114" s="202" t="str">
        <f>E7</f>
        <v>Oprava komunikace Hrachovec  - ABS- SO02 - III-01873 - č.p.290</v>
      </c>
      <c r="F114" s="222"/>
      <c r="G114" s="222"/>
      <c r="H114" s="222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2" customHeight="1">
      <c r="A116" s="30"/>
      <c r="B116" s="31"/>
      <c r="C116" s="25" t="s">
        <v>20</v>
      </c>
      <c r="D116" s="30"/>
      <c r="E116" s="30"/>
      <c r="F116" s="23" t="str">
        <f>F10</f>
        <v>Valašské Meziříčí</v>
      </c>
      <c r="G116" s="30"/>
      <c r="H116" s="30"/>
      <c r="I116" s="25" t="s">
        <v>22</v>
      </c>
      <c r="J116" s="53" t="str">
        <f>IF(J10="","",J10)</f>
        <v>10. 1. 2022</v>
      </c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6.95" customHeight="1">
      <c r="A117" s="30"/>
      <c r="B117" s="31"/>
      <c r="C117" s="30"/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>
      <c r="A118" s="30"/>
      <c r="B118" s="31"/>
      <c r="C118" s="25" t="s">
        <v>24</v>
      </c>
      <c r="D118" s="30"/>
      <c r="E118" s="30"/>
      <c r="F118" s="23" t="str">
        <f>E13</f>
        <v>Město Valašské Meziříčí</v>
      </c>
      <c r="G118" s="30"/>
      <c r="H118" s="30"/>
      <c r="I118" s="25" t="s">
        <v>30</v>
      </c>
      <c r="J118" s="28" t="str">
        <f>E19</f>
        <v xml:space="preserve"> </v>
      </c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5.2" customHeight="1">
      <c r="A119" s="30"/>
      <c r="B119" s="31"/>
      <c r="C119" s="25" t="s">
        <v>28</v>
      </c>
      <c r="D119" s="30"/>
      <c r="E119" s="30"/>
      <c r="F119" s="23" t="str">
        <f>IF(E16="","",E16)</f>
        <v>Vyplň údaj</v>
      </c>
      <c r="G119" s="30"/>
      <c r="H119" s="30"/>
      <c r="I119" s="25" t="s">
        <v>33</v>
      </c>
      <c r="J119" s="28" t="str">
        <f>E22</f>
        <v>Fajfrová Irena</v>
      </c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0.35" customHeight="1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11" customFormat="1" ht="29.25" customHeight="1">
      <c r="A121" s="114"/>
      <c r="B121" s="115"/>
      <c r="C121" s="116" t="s">
        <v>103</v>
      </c>
      <c r="D121" s="117" t="s">
        <v>61</v>
      </c>
      <c r="E121" s="117" t="s">
        <v>57</v>
      </c>
      <c r="F121" s="117" t="s">
        <v>58</v>
      </c>
      <c r="G121" s="117" t="s">
        <v>104</v>
      </c>
      <c r="H121" s="117" t="s">
        <v>105</v>
      </c>
      <c r="I121" s="117" t="s">
        <v>106</v>
      </c>
      <c r="J121" s="117" t="s">
        <v>89</v>
      </c>
      <c r="K121" s="118" t="s">
        <v>107</v>
      </c>
      <c r="L121" s="119"/>
      <c r="M121" s="60" t="s">
        <v>1</v>
      </c>
      <c r="N121" s="61" t="s">
        <v>40</v>
      </c>
      <c r="O121" s="61" t="s">
        <v>108</v>
      </c>
      <c r="P121" s="61" t="s">
        <v>109</v>
      </c>
      <c r="Q121" s="61" t="s">
        <v>110</v>
      </c>
      <c r="R121" s="61" t="s">
        <v>111</v>
      </c>
      <c r="S121" s="61" t="s">
        <v>112</v>
      </c>
      <c r="T121" s="62" t="s">
        <v>113</v>
      </c>
      <c r="U121" s="114"/>
      <c r="V121" s="114"/>
      <c r="W121" s="114"/>
      <c r="X121" s="114"/>
      <c r="Y121" s="114"/>
      <c r="Z121" s="114"/>
      <c r="AA121" s="114"/>
      <c r="AB121" s="114"/>
      <c r="AC121" s="114"/>
      <c r="AD121" s="114"/>
      <c r="AE121" s="114"/>
    </row>
    <row r="122" spans="1:65" s="2" customFormat="1" ht="22.9" customHeight="1">
      <c r="A122" s="30"/>
      <c r="B122" s="31"/>
      <c r="C122" s="67" t="s">
        <v>114</v>
      </c>
      <c r="D122" s="30"/>
      <c r="E122" s="30"/>
      <c r="F122" s="30"/>
      <c r="G122" s="30"/>
      <c r="H122" s="30"/>
      <c r="I122" s="30"/>
      <c r="J122" s="120">
        <f>BK122</f>
        <v>0</v>
      </c>
      <c r="K122" s="30"/>
      <c r="L122" s="31"/>
      <c r="M122" s="63"/>
      <c r="N122" s="54"/>
      <c r="O122" s="64"/>
      <c r="P122" s="121">
        <f>P123+P168</f>
        <v>0</v>
      </c>
      <c r="Q122" s="64"/>
      <c r="R122" s="121">
        <f>R123+R168</f>
        <v>79.486826999999991</v>
      </c>
      <c r="S122" s="64"/>
      <c r="T122" s="122">
        <f>T123+T168</f>
        <v>10.65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5" t="s">
        <v>75</v>
      </c>
      <c r="AU122" s="15" t="s">
        <v>91</v>
      </c>
      <c r="BK122" s="123">
        <f>BK123+BK168</f>
        <v>0</v>
      </c>
    </row>
    <row r="123" spans="1:65" s="12" customFormat="1" ht="25.9" customHeight="1">
      <c r="B123" s="124"/>
      <c r="D123" s="125" t="s">
        <v>75</v>
      </c>
      <c r="E123" s="126" t="s">
        <v>115</v>
      </c>
      <c r="F123" s="126" t="s">
        <v>116</v>
      </c>
      <c r="I123" s="127"/>
      <c r="J123" s="128">
        <f>BK123</f>
        <v>0</v>
      </c>
      <c r="L123" s="124"/>
      <c r="M123" s="129"/>
      <c r="N123" s="130"/>
      <c r="O123" s="130"/>
      <c r="P123" s="131">
        <f>P124+P146+P152+P155+P158+P166</f>
        <v>0</v>
      </c>
      <c r="Q123" s="130"/>
      <c r="R123" s="131">
        <f>R124+R146+R152+R155+R158+R166</f>
        <v>79.486826999999991</v>
      </c>
      <c r="S123" s="130"/>
      <c r="T123" s="132">
        <f>T124+T146+T152+T155+T158+T166</f>
        <v>10.65</v>
      </c>
      <c r="AR123" s="125" t="s">
        <v>81</v>
      </c>
      <c r="AT123" s="133" t="s">
        <v>75</v>
      </c>
      <c r="AU123" s="133" t="s">
        <v>76</v>
      </c>
      <c r="AY123" s="125" t="s">
        <v>117</v>
      </c>
      <c r="BK123" s="134">
        <f>BK124+BK146+BK152+BK155+BK158+BK166</f>
        <v>0</v>
      </c>
    </row>
    <row r="124" spans="1:65" s="12" customFormat="1" ht="22.9" customHeight="1">
      <c r="B124" s="124"/>
      <c r="D124" s="125" t="s">
        <v>75</v>
      </c>
      <c r="E124" s="135" t="s">
        <v>81</v>
      </c>
      <c r="F124" s="135" t="s">
        <v>118</v>
      </c>
      <c r="I124" s="127"/>
      <c r="J124" s="136">
        <f>BK124</f>
        <v>0</v>
      </c>
      <c r="L124" s="124"/>
      <c r="M124" s="129"/>
      <c r="N124" s="130"/>
      <c r="O124" s="130"/>
      <c r="P124" s="131">
        <f>SUM(P125:P145)</f>
        <v>0</v>
      </c>
      <c r="Q124" s="130"/>
      <c r="R124" s="131">
        <f>SUM(R125:R145)</f>
        <v>3.0270000000000002E-3</v>
      </c>
      <c r="S124" s="130"/>
      <c r="T124" s="132">
        <f>SUM(T125:T145)</f>
        <v>3.45</v>
      </c>
      <c r="AR124" s="125" t="s">
        <v>81</v>
      </c>
      <c r="AT124" s="133" t="s">
        <v>75</v>
      </c>
      <c r="AU124" s="133" t="s">
        <v>81</v>
      </c>
      <c r="AY124" s="125" t="s">
        <v>117</v>
      </c>
      <c r="BK124" s="134">
        <f>SUM(BK125:BK145)</f>
        <v>0</v>
      </c>
    </row>
    <row r="125" spans="1:65" s="2" customFormat="1" ht="24.2" customHeight="1">
      <c r="A125" s="30"/>
      <c r="B125" s="137"/>
      <c r="C125" s="138" t="s">
        <v>81</v>
      </c>
      <c r="D125" s="138" t="s">
        <v>119</v>
      </c>
      <c r="E125" s="139" t="s">
        <v>120</v>
      </c>
      <c r="F125" s="140" t="s">
        <v>121</v>
      </c>
      <c r="G125" s="141" t="s">
        <v>122</v>
      </c>
      <c r="H125" s="142">
        <v>10</v>
      </c>
      <c r="I125" s="143"/>
      <c r="J125" s="144">
        <f>ROUND(I125*H125,2)</f>
        <v>0</v>
      </c>
      <c r="K125" s="140" t="s">
        <v>123</v>
      </c>
      <c r="L125" s="31"/>
      <c r="M125" s="145" t="s">
        <v>1</v>
      </c>
      <c r="N125" s="146" t="s">
        <v>41</v>
      </c>
      <c r="O125" s="56"/>
      <c r="P125" s="147">
        <f>O125*H125</f>
        <v>0</v>
      </c>
      <c r="Q125" s="147">
        <v>0</v>
      </c>
      <c r="R125" s="147">
        <f>Q125*H125</f>
        <v>0</v>
      </c>
      <c r="S125" s="147">
        <v>0</v>
      </c>
      <c r="T125" s="148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49" t="s">
        <v>124</v>
      </c>
      <c r="AT125" s="149" t="s">
        <v>119</v>
      </c>
      <c r="AU125" s="149" t="s">
        <v>85</v>
      </c>
      <c r="AY125" s="15" t="s">
        <v>117</v>
      </c>
      <c r="BE125" s="150">
        <f>IF(N125="základní",J125,0)</f>
        <v>0</v>
      </c>
      <c r="BF125" s="150">
        <f>IF(N125="snížená",J125,0)</f>
        <v>0</v>
      </c>
      <c r="BG125" s="150">
        <f>IF(N125="zákl. přenesená",J125,0)</f>
        <v>0</v>
      </c>
      <c r="BH125" s="150">
        <f>IF(N125="sníž. přenesená",J125,0)</f>
        <v>0</v>
      </c>
      <c r="BI125" s="150">
        <f>IF(N125="nulová",J125,0)</f>
        <v>0</v>
      </c>
      <c r="BJ125" s="15" t="s">
        <v>81</v>
      </c>
      <c r="BK125" s="150">
        <f>ROUND(I125*H125,2)</f>
        <v>0</v>
      </c>
      <c r="BL125" s="15" t="s">
        <v>124</v>
      </c>
      <c r="BM125" s="149" t="s">
        <v>125</v>
      </c>
    </row>
    <row r="126" spans="1:65" s="2" customFormat="1" ht="24.2" customHeight="1">
      <c r="A126" s="30"/>
      <c r="B126" s="137"/>
      <c r="C126" s="138" t="s">
        <v>85</v>
      </c>
      <c r="D126" s="138" t="s">
        <v>119</v>
      </c>
      <c r="E126" s="139" t="s">
        <v>126</v>
      </c>
      <c r="F126" s="140" t="s">
        <v>127</v>
      </c>
      <c r="G126" s="141" t="s">
        <v>122</v>
      </c>
      <c r="H126" s="142">
        <v>30</v>
      </c>
      <c r="I126" s="143"/>
      <c r="J126" s="144">
        <f>ROUND(I126*H126,2)</f>
        <v>0</v>
      </c>
      <c r="K126" s="140" t="s">
        <v>123</v>
      </c>
      <c r="L126" s="31"/>
      <c r="M126" s="145" t="s">
        <v>1</v>
      </c>
      <c r="N126" s="146" t="s">
        <v>41</v>
      </c>
      <c r="O126" s="56"/>
      <c r="P126" s="147">
        <f>O126*H126</f>
        <v>0</v>
      </c>
      <c r="Q126" s="147">
        <v>4.0000000000000003E-5</v>
      </c>
      <c r="R126" s="147">
        <f>Q126*H126</f>
        <v>1.2000000000000001E-3</v>
      </c>
      <c r="S126" s="147">
        <v>0.115</v>
      </c>
      <c r="T126" s="148">
        <f>S126*H126</f>
        <v>3.45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49" t="s">
        <v>124</v>
      </c>
      <c r="AT126" s="149" t="s">
        <v>119</v>
      </c>
      <c r="AU126" s="149" t="s">
        <v>85</v>
      </c>
      <c r="AY126" s="15" t="s">
        <v>117</v>
      </c>
      <c r="BE126" s="150">
        <f>IF(N126="základní",J126,0)</f>
        <v>0</v>
      </c>
      <c r="BF126" s="150">
        <f>IF(N126="snížená",J126,0)</f>
        <v>0</v>
      </c>
      <c r="BG126" s="150">
        <f>IF(N126="zákl. přenesená",J126,0)</f>
        <v>0</v>
      </c>
      <c r="BH126" s="150">
        <f>IF(N126="sníž. přenesená",J126,0)</f>
        <v>0</v>
      </c>
      <c r="BI126" s="150">
        <f>IF(N126="nulová",J126,0)</f>
        <v>0</v>
      </c>
      <c r="BJ126" s="15" t="s">
        <v>81</v>
      </c>
      <c r="BK126" s="150">
        <f>ROUND(I126*H126,2)</f>
        <v>0</v>
      </c>
      <c r="BL126" s="15" t="s">
        <v>124</v>
      </c>
      <c r="BM126" s="149" t="s">
        <v>128</v>
      </c>
    </row>
    <row r="127" spans="1:65" s="13" customFormat="1" ht="11.25">
      <c r="B127" s="151"/>
      <c r="D127" s="152" t="s">
        <v>129</v>
      </c>
      <c r="E127" s="153" t="s">
        <v>1</v>
      </c>
      <c r="F127" s="154" t="s">
        <v>130</v>
      </c>
      <c r="H127" s="155">
        <v>30</v>
      </c>
      <c r="I127" s="156"/>
      <c r="L127" s="151"/>
      <c r="M127" s="157"/>
      <c r="N127" s="158"/>
      <c r="O127" s="158"/>
      <c r="P127" s="158"/>
      <c r="Q127" s="158"/>
      <c r="R127" s="158"/>
      <c r="S127" s="158"/>
      <c r="T127" s="159"/>
      <c r="AT127" s="153" t="s">
        <v>129</v>
      </c>
      <c r="AU127" s="153" t="s">
        <v>85</v>
      </c>
      <c r="AV127" s="13" t="s">
        <v>85</v>
      </c>
      <c r="AW127" s="13" t="s">
        <v>32</v>
      </c>
      <c r="AX127" s="13" t="s">
        <v>81</v>
      </c>
      <c r="AY127" s="153" t="s">
        <v>117</v>
      </c>
    </row>
    <row r="128" spans="1:65" s="2" customFormat="1" ht="37.9" customHeight="1">
      <c r="A128" s="30"/>
      <c r="B128" s="137"/>
      <c r="C128" s="138" t="s">
        <v>131</v>
      </c>
      <c r="D128" s="138" t="s">
        <v>119</v>
      </c>
      <c r="E128" s="139" t="s">
        <v>132</v>
      </c>
      <c r="F128" s="140" t="s">
        <v>133</v>
      </c>
      <c r="G128" s="141" t="s">
        <v>134</v>
      </c>
      <c r="H128" s="142">
        <v>6</v>
      </c>
      <c r="I128" s="143"/>
      <c r="J128" s="144">
        <f>ROUND(I128*H128,2)</f>
        <v>0</v>
      </c>
      <c r="K128" s="140" t="s">
        <v>123</v>
      </c>
      <c r="L128" s="31"/>
      <c r="M128" s="145" t="s">
        <v>1</v>
      </c>
      <c r="N128" s="146" t="s">
        <v>41</v>
      </c>
      <c r="O128" s="56"/>
      <c r="P128" s="147">
        <f>O128*H128</f>
        <v>0</v>
      </c>
      <c r="Q128" s="147">
        <v>0</v>
      </c>
      <c r="R128" s="147">
        <f>Q128*H128</f>
        <v>0</v>
      </c>
      <c r="S128" s="147">
        <v>0</v>
      </c>
      <c r="T128" s="148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49" t="s">
        <v>124</v>
      </c>
      <c r="AT128" s="149" t="s">
        <v>119</v>
      </c>
      <c r="AU128" s="149" t="s">
        <v>85</v>
      </c>
      <c r="AY128" s="15" t="s">
        <v>117</v>
      </c>
      <c r="BE128" s="150">
        <f>IF(N128="základní",J128,0)</f>
        <v>0</v>
      </c>
      <c r="BF128" s="150">
        <f>IF(N128="snížená",J128,0)</f>
        <v>0</v>
      </c>
      <c r="BG128" s="150">
        <f>IF(N128="zákl. přenesená",J128,0)</f>
        <v>0</v>
      </c>
      <c r="BH128" s="150">
        <f>IF(N128="sníž. přenesená",J128,0)</f>
        <v>0</v>
      </c>
      <c r="BI128" s="150">
        <f>IF(N128="nulová",J128,0)</f>
        <v>0</v>
      </c>
      <c r="BJ128" s="15" t="s">
        <v>81</v>
      </c>
      <c r="BK128" s="150">
        <f>ROUND(I128*H128,2)</f>
        <v>0</v>
      </c>
      <c r="BL128" s="15" t="s">
        <v>124</v>
      </c>
      <c r="BM128" s="149" t="s">
        <v>135</v>
      </c>
    </row>
    <row r="129" spans="1:65" s="13" customFormat="1" ht="11.25">
      <c r="B129" s="151"/>
      <c r="D129" s="152" t="s">
        <v>129</v>
      </c>
      <c r="E129" s="153" t="s">
        <v>1</v>
      </c>
      <c r="F129" s="154" t="s">
        <v>136</v>
      </c>
      <c r="H129" s="155">
        <v>6</v>
      </c>
      <c r="I129" s="156"/>
      <c r="L129" s="151"/>
      <c r="M129" s="157"/>
      <c r="N129" s="158"/>
      <c r="O129" s="158"/>
      <c r="P129" s="158"/>
      <c r="Q129" s="158"/>
      <c r="R129" s="158"/>
      <c r="S129" s="158"/>
      <c r="T129" s="159"/>
      <c r="AT129" s="153" t="s">
        <v>129</v>
      </c>
      <c r="AU129" s="153" t="s">
        <v>85</v>
      </c>
      <c r="AV129" s="13" t="s">
        <v>85</v>
      </c>
      <c r="AW129" s="13" t="s">
        <v>32</v>
      </c>
      <c r="AX129" s="13" t="s">
        <v>81</v>
      </c>
      <c r="AY129" s="153" t="s">
        <v>117</v>
      </c>
    </row>
    <row r="130" spans="1:65" s="2" customFormat="1" ht="24.2" customHeight="1">
      <c r="A130" s="30"/>
      <c r="B130" s="137"/>
      <c r="C130" s="138" t="s">
        <v>124</v>
      </c>
      <c r="D130" s="138" t="s">
        <v>119</v>
      </c>
      <c r="E130" s="139" t="s">
        <v>137</v>
      </c>
      <c r="F130" s="140" t="s">
        <v>138</v>
      </c>
      <c r="G130" s="141" t="s">
        <v>122</v>
      </c>
      <c r="H130" s="142">
        <v>10</v>
      </c>
      <c r="I130" s="143"/>
      <c r="J130" s="144">
        <f>ROUND(I130*H130,2)</f>
        <v>0</v>
      </c>
      <c r="K130" s="140" t="s">
        <v>123</v>
      </c>
      <c r="L130" s="31"/>
      <c r="M130" s="145" t="s">
        <v>1</v>
      </c>
      <c r="N130" s="146" t="s">
        <v>41</v>
      </c>
      <c r="O130" s="56"/>
      <c r="P130" s="147">
        <f>O130*H130</f>
        <v>0</v>
      </c>
      <c r="Q130" s="147">
        <v>0</v>
      </c>
      <c r="R130" s="147">
        <f>Q130*H130</f>
        <v>0</v>
      </c>
      <c r="S130" s="147">
        <v>0</v>
      </c>
      <c r="T130" s="148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49" t="s">
        <v>124</v>
      </c>
      <c r="AT130" s="149" t="s">
        <v>119</v>
      </c>
      <c r="AU130" s="149" t="s">
        <v>85</v>
      </c>
      <c r="AY130" s="15" t="s">
        <v>117</v>
      </c>
      <c r="BE130" s="150">
        <f>IF(N130="základní",J130,0)</f>
        <v>0</v>
      </c>
      <c r="BF130" s="150">
        <f>IF(N130="snížená",J130,0)</f>
        <v>0</v>
      </c>
      <c r="BG130" s="150">
        <f>IF(N130="zákl. přenesená",J130,0)</f>
        <v>0</v>
      </c>
      <c r="BH130" s="150">
        <f>IF(N130="sníž. přenesená",J130,0)</f>
        <v>0</v>
      </c>
      <c r="BI130" s="150">
        <f>IF(N130="nulová",J130,0)</f>
        <v>0</v>
      </c>
      <c r="BJ130" s="15" t="s">
        <v>81</v>
      </c>
      <c r="BK130" s="150">
        <f>ROUND(I130*H130,2)</f>
        <v>0</v>
      </c>
      <c r="BL130" s="15" t="s">
        <v>124</v>
      </c>
      <c r="BM130" s="149" t="s">
        <v>139</v>
      </c>
    </row>
    <row r="131" spans="1:65" s="2" customFormat="1" ht="24.2" customHeight="1">
      <c r="A131" s="30"/>
      <c r="B131" s="137"/>
      <c r="C131" s="138" t="s">
        <v>140</v>
      </c>
      <c r="D131" s="138" t="s">
        <v>119</v>
      </c>
      <c r="E131" s="139" t="s">
        <v>141</v>
      </c>
      <c r="F131" s="140" t="s">
        <v>142</v>
      </c>
      <c r="G131" s="141" t="s">
        <v>122</v>
      </c>
      <c r="H131" s="142">
        <v>140</v>
      </c>
      <c r="I131" s="143"/>
      <c r="J131" s="144">
        <f>ROUND(I131*H131,2)</f>
        <v>0</v>
      </c>
      <c r="K131" s="140" t="s">
        <v>123</v>
      </c>
      <c r="L131" s="31"/>
      <c r="M131" s="145" t="s">
        <v>1</v>
      </c>
      <c r="N131" s="146" t="s">
        <v>41</v>
      </c>
      <c r="O131" s="56"/>
      <c r="P131" s="147">
        <f>O131*H131</f>
        <v>0</v>
      </c>
      <c r="Q131" s="147">
        <v>0</v>
      </c>
      <c r="R131" s="147">
        <f>Q131*H131</f>
        <v>0</v>
      </c>
      <c r="S131" s="147">
        <v>0</v>
      </c>
      <c r="T131" s="148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49" t="s">
        <v>124</v>
      </c>
      <c r="AT131" s="149" t="s">
        <v>119</v>
      </c>
      <c r="AU131" s="149" t="s">
        <v>85</v>
      </c>
      <c r="AY131" s="15" t="s">
        <v>117</v>
      </c>
      <c r="BE131" s="150">
        <f>IF(N131="základní",J131,0)</f>
        <v>0</v>
      </c>
      <c r="BF131" s="150">
        <f>IF(N131="snížená",J131,0)</f>
        <v>0</v>
      </c>
      <c r="BG131" s="150">
        <f>IF(N131="zákl. přenesená",J131,0)</f>
        <v>0</v>
      </c>
      <c r="BH131" s="150">
        <f>IF(N131="sníž. přenesená",J131,0)</f>
        <v>0</v>
      </c>
      <c r="BI131" s="150">
        <f>IF(N131="nulová",J131,0)</f>
        <v>0</v>
      </c>
      <c r="BJ131" s="15" t="s">
        <v>81</v>
      </c>
      <c r="BK131" s="150">
        <f>ROUND(I131*H131,2)</f>
        <v>0</v>
      </c>
      <c r="BL131" s="15" t="s">
        <v>124</v>
      </c>
      <c r="BM131" s="149" t="s">
        <v>143</v>
      </c>
    </row>
    <row r="132" spans="1:65" s="13" customFormat="1" ht="11.25">
      <c r="B132" s="151"/>
      <c r="D132" s="152" t="s">
        <v>129</v>
      </c>
      <c r="E132" s="153" t="s">
        <v>1</v>
      </c>
      <c r="F132" s="154" t="s">
        <v>144</v>
      </c>
      <c r="H132" s="155">
        <v>140</v>
      </c>
      <c r="I132" s="156"/>
      <c r="L132" s="151"/>
      <c r="M132" s="157"/>
      <c r="N132" s="158"/>
      <c r="O132" s="158"/>
      <c r="P132" s="158"/>
      <c r="Q132" s="158"/>
      <c r="R132" s="158"/>
      <c r="S132" s="158"/>
      <c r="T132" s="159"/>
      <c r="AT132" s="153" t="s">
        <v>129</v>
      </c>
      <c r="AU132" s="153" t="s">
        <v>85</v>
      </c>
      <c r="AV132" s="13" t="s">
        <v>85</v>
      </c>
      <c r="AW132" s="13" t="s">
        <v>32</v>
      </c>
      <c r="AX132" s="13" t="s">
        <v>81</v>
      </c>
      <c r="AY132" s="153" t="s">
        <v>117</v>
      </c>
    </row>
    <row r="133" spans="1:65" s="2" customFormat="1" ht="24.2" customHeight="1">
      <c r="A133" s="30"/>
      <c r="B133" s="137"/>
      <c r="C133" s="138" t="s">
        <v>145</v>
      </c>
      <c r="D133" s="138" t="s">
        <v>119</v>
      </c>
      <c r="E133" s="139" t="s">
        <v>146</v>
      </c>
      <c r="F133" s="140" t="s">
        <v>147</v>
      </c>
      <c r="G133" s="141" t="s">
        <v>134</v>
      </c>
      <c r="H133" s="142">
        <v>6</v>
      </c>
      <c r="I133" s="143"/>
      <c r="J133" s="144">
        <f>ROUND(I133*H133,2)</f>
        <v>0</v>
      </c>
      <c r="K133" s="140" t="s">
        <v>123</v>
      </c>
      <c r="L133" s="31"/>
      <c r="M133" s="145" t="s">
        <v>1</v>
      </c>
      <c r="N133" s="146" t="s">
        <v>41</v>
      </c>
      <c r="O133" s="56"/>
      <c r="P133" s="147">
        <f>O133*H133</f>
        <v>0</v>
      </c>
      <c r="Q133" s="147">
        <v>0</v>
      </c>
      <c r="R133" s="147">
        <f>Q133*H133</f>
        <v>0</v>
      </c>
      <c r="S133" s="147">
        <v>0</v>
      </c>
      <c r="T133" s="148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49" t="s">
        <v>124</v>
      </c>
      <c r="AT133" s="149" t="s">
        <v>119</v>
      </c>
      <c r="AU133" s="149" t="s">
        <v>85</v>
      </c>
      <c r="AY133" s="15" t="s">
        <v>117</v>
      </c>
      <c r="BE133" s="150">
        <f>IF(N133="základní",J133,0)</f>
        <v>0</v>
      </c>
      <c r="BF133" s="150">
        <f>IF(N133="snížená",J133,0)</f>
        <v>0</v>
      </c>
      <c r="BG133" s="150">
        <f>IF(N133="zákl. přenesená",J133,0)</f>
        <v>0</v>
      </c>
      <c r="BH133" s="150">
        <f>IF(N133="sníž. přenesená",J133,0)</f>
        <v>0</v>
      </c>
      <c r="BI133" s="150">
        <f>IF(N133="nulová",J133,0)</f>
        <v>0</v>
      </c>
      <c r="BJ133" s="15" t="s">
        <v>81</v>
      </c>
      <c r="BK133" s="150">
        <f>ROUND(I133*H133,2)</f>
        <v>0</v>
      </c>
      <c r="BL133" s="15" t="s">
        <v>124</v>
      </c>
      <c r="BM133" s="149" t="s">
        <v>148</v>
      </c>
    </row>
    <row r="134" spans="1:65" s="13" customFormat="1" ht="11.25">
      <c r="B134" s="151"/>
      <c r="D134" s="152" t="s">
        <v>129</v>
      </c>
      <c r="E134" s="153" t="s">
        <v>1</v>
      </c>
      <c r="F134" s="154" t="s">
        <v>149</v>
      </c>
      <c r="H134" s="155">
        <v>6</v>
      </c>
      <c r="I134" s="156"/>
      <c r="L134" s="151"/>
      <c r="M134" s="157"/>
      <c r="N134" s="158"/>
      <c r="O134" s="158"/>
      <c r="P134" s="158"/>
      <c r="Q134" s="158"/>
      <c r="R134" s="158"/>
      <c r="S134" s="158"/>
      <c r="T134" s="159"/>
      <c r="AT134" s="153" t="s">
        <v>129</v>
      </c>
      <c r="AU134" s="153" t="s">
        <v>85</v>
      </c>
      <c r="AV134" s="13" t="s">
        <v>85</v>
      </c>
      <c r="AW134" s="13" t="s">
        <v>32</v>
      </c>
      <c r="AX134" s="13" t="s">
        <v>81</v>
      </c>
      <c r="AY134" s="153" t="s">
        <v>117</v>
      </c>
    </row>
    <row r="135" spans="1:65" s="2" customFormat="1" ht="24.2" customHeight="1">
      <c r="A135" s="30"/>
      <c r="B135" s="137"/>
      <c r="C135" s="138" t="s">
        <v>150</v>
      </c>
      <c r="D135" s="138" t="s">
        <v>119</v>
      </c>
      <c r="E135" s="139" t="s">
        <v>151</v>
      </c>
      <c r="F135" s="140" t="s">
        <v>152</v>
      </c>
      <c r="G135" s="141" t="s">
        <v>122</v>
      </c>
      <c r="H135" s="142">
        <v>60</v>
      </c>
      <c r="I135" s="143"/>
      <c r="J135" s="144">
        <f>ROUND(I135*H135,2)</f>
        <v>0</v>
      </c>
      <c r="K135" s="140" t="s">
        <v>123</v>
      </c>
      <c r="L135" s="31"/>
      <c r="M135" s="145" t="s">
        <v>1</v>
      </c>
      <c r="N135" s="146" t="s">
        <v>41</v>
      </c>
      <c r="O135" s="56"/>
      <c r="P135" s="147">
        <f>O135*H135</f>
        <v>0</v>
      </c>
      <c r="Q135" s="147">
        <v>0</v>
      </c>
      <c r="R135" s="147">
        <f>Q135*H135</f>
        <v>0</v>
      </c>
      <c r="S135" s="147">
        <v>0</v>
      </c>
      <c r="T135" s="148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49" t="s">
        <v>124</v>
      </c>
      <c r="AT135" s="149" t="s">
        <v>119</v>
      </c>
      <c r="AU135" s="149" t="s">
        <v>85</v>
      </c>
      <c r="AY135" s="15" t="s">
        <v>117</v>
      </c>
      <c r="BE135" s="150">
        <f>IF(N135="základní",J135,0)</f>
        <v>0</v>
      </c>
      <c r="BF135" s="150">
        <f>IF(N135="snížená",J135,0)</f>
        <v>0</v>
      </c>
      <c r="BG135" s="150">
        <f>IF(N135="zákl. přenesená",J135,0)</f>
        <v>0</v>
      </c>
      <c r="BH135" s="150">
        <f>IF(N135="sníž. přenesená",J135,0)</f>
        <v>0</v>
      </c>
      <c r="BI135" s="150">
        <f>IF(N135="nulová",J135,0)</f>
        <v>0</v>
      </c>
      <c r="BJ135" s="15" t="s">
        <v>81</v>
      </c>
      <c r="BK135" s="150">
        <f>ROUND(I135*H135,2)</f>
        <v>0</v>
      </c>
      <c r="BL135" s="15" t="s">
        <v>124</v>
      </c>
      <c r="BM135" s="149" t="s">
        <v>153</v>
      </c>
    </row>
    <row r="136" spans="1:65" s="13" customFormat="1" ht="11.25">
      <c r="B136" s="151"/>
      <c r="D136" s="152" t="s">
        <v>129</v>
      </c>
      <c r="E136" s="153" t="s">
        <v>1</v>
      </c>
      <c r="F136" s="154" t="s">
        <v>83</v>
      </c>
      <c r="H136" s="155">
        <v>60</v>
      </c>
      <c r="I136" s="156"/>
      <c r="L136" s="151"/>
      <c r="M136" s="157"/>
      <c r="N136" s="158"/>
      <c r="O136" s="158"/>
      <c r="P136" s="158"/>
      <c r="Q136" s="158"/>
      <c r="R136" s="158"/>
      <c r="S136" s="158"/>
      <c r="T136" s="159"/>
      <c r="AT136" s="153" t="s">
        <v>129</v>
      </c>
      <c r="AU136" s="153" t="s">
        <v>85</v>
      </c>
      <c r="AV136" s="13" t="s">
        <v>85</v>
      </c>
      <c r="AW136" s="13" t="s">
        <v>32</v>
      </c>
      <c r="AX136" s="13" t="s">
        <v>81</v>
      </c>
      <c r="AY136" s="153" t="s">
        <v>117</v>
      </c>
    </row>
    <row r="137" spans="1:65" s="2" customFormat="1" ht="24.2" customHeight="1">
      <c r="A137" s="30"/>
      <c r="B137" s="137"/>
      <c r="C137" s="138" t="s">
        <v>154</v>
      </c>
      <c r="D137" s="138" t="s">
        <v>119</v>
      </c>
      <c r="E137" s="139" t="s">
        <v>155</v>
      </c>
      <c r="F137" s="140" t="s">
        <v>156</v>
      </c>
      <c r="G137" s="141" t="s">
        <v>122</v>
      </c>
      <c r="H137" s="142">
        <v>60</v>
      </c>
      <c r="I137" s="143"/>
      <c r="J137" s="144">
        <f>ROUND(I137*H137,2)</f>
        <v>0</v>
      </c>
      <c r="K137" s="140" t="s">
        <v>123</v>
      </c>
      <c r="L137" s="31"/>
      <c r="M137" s="145" t="s">
        <v>1</v>
      </c>
      <c r="N137" s="146" t="s">
        <v>41</v>
      </c>
      <c r="O137" s="56"/>
      <c r="P137" s="147">
        <f>O137*H137</f>
        <v>0</v>
      </c>
      <c r="Q137" s="147">
        <v>0</v>
      </c>
      <c r="R137" s="147">
        <f>Q137*H137</f>
        <v>0</v>
      </c>
      <c r="S137" s="147">
        <v>0</v>
      </c>
      <c r="T137" s="148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49" t="s">
        <v>124</v>
      </c>
      <c r="AT137" s="149" t="s">
        <v>119</v>
      </c>
      <c r="AU137" s="149" t="s">
        <v>85</v>
      </c>
      <c r="AY137" s="15" t="s">
        <v>117</v>
      </c>
      <c r="BE137" s="150">
        <f>IF(N137="základní",J137,0)</f>
        <v>0</v>
      </c>
      <c r="BF137" s="150">
        <f>IF(N137="snížená",J137,0)</f>
        <v>0</v>
      </c>
      <c r="BG137" s="150">
        <f>IF(N137="zákl. přenesená",J137,0)</f>
        <v>0</v>
      </c>
      <c r="BH137" s="150">
        <f>IF(N137="sníž. přenesená",J137,0)</f>
        <v>0</v>
      </c>
      <c r="BI137" s="150">
        <f>IF(N137="nulová",J137,0)</f>
        <v>0</v>
      </c>
      <c r="BJ137" s="15" t="s">
        <v>81</v>
      </c>
      <c r="BK137" s="150">
        <f>ROUND(I137*H137,2)</f>
        <v>0</v>
      </c>
      <c r="BL137" s="15" t="s">
        <v>124</v>
      </c>
      <c r="BM137" s="149" t="s">
        <v>157</v>
      </c>
    </row>
    <row r="138" spans="1:65" s="13" customFormat="1" ht="11.25">
      <c r="B138" s="151"/>
      <c r="D138" s="152" t="s">
        <v>129</v>
      </c>
      <c r="E138" s="153" t="s">
        <v>83</v>
      </c>
      <c r="F138" s="154" t="s">
        <v>158</v>
      </c>
      <c r="H138" s="155">
        <v>60</v>
      </c>
      <c r="I138" s="156"/>
      <c r="L138" s="151"/>
      <c r="M138" s="157"/>
      <c r="N138" s="158"/>
      <c r="O138" s="158"/>
      <c r="P138" s="158"/>
      <c r="Q138" s="158"/>
      <c r="R138" s="158"/>
      <c r="S138" s="158"/>
      <c r="T138" s="159"/>
      <c r="AT138" s="153" t="s">
        <v>129</v>
      </c>
      <c r="AU138" s="153" t="s">
        <v>85</v>
      </c>
      <c r="AV138" s="13" t="s">
        <v>85</v>
      </c>
      <c r="AW138" s="13" t="s">
        <v>32</v>
      </c>
      <c r="AX138" s="13" t="s">
        <v>81</v>
      </c>
      <c r="AY138" s="153" t="s">
        <v>117</v>
      </c>
    </row>
    <row r="139" spans="1:65" s="2" customFormat="1" ht="16.5" customHeight="1">
      <c r="A139" s="30"/>
      <c r="B139" s="137"/>
      <c r="C139" s="160" t="s">
        <v>159</v>
      </c>
      <c r="D139" s="160" t="s">
        <v>160</v>
      </c>
      <c r="E139" s="161" t="s">
        <v>161</v>
      </c>
      <c r="F139" s="162" t="s">
        <v>162</v>
      </c>
      <c r="G139" s="163" t="s">
        <v>163</v>
      </c>
      <c r="H139" s="164">
        <v>1.827</v>
      </c>
      <c r="I139" s="165"/>
      <c r="J139" s="166">
        <f>ROUND(I139*H139,2)</f>
        <v>0</v>
      </c>
      <c r="K139" s="162" t="s">
        <v>123</v>
      </c>
      <c r="L139" s="167"/>
      <c r="M139" s="168" t="s">
        <v>1</v>
      </c>
      <c r="N139" s="169" t="s">
        <v>41</v>
      </c>
      <c r="O139" s="56"/>
      <c r="P139" s="147">
        <f>O139*H139</f>
        <v>0</v>
      </c>
      <c r="Q139" s="147">
        <v>1E-3</v>
      </c>
      <c r="R139" s="147">
        <f>Q139*H139</f>
        <v>1.8270000000000001E-3</v>
      </c>
      <c r="S139" s="147">
        <v>0</v>
      </c>
      <c r="T139" s="148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49" t="s">
        <v>154</v>
      </c>
      <c r="AT139" s="149" t="s">
        <v>160</v>
      </c>
      <c r="AU139" s="149" t="s">
        <v>85</v>
      </c>
      <c r="AY139" s="15" t="s">
        <v>117</v>
      </c>
      <c r="BE139" s="150">
        <f>IF(N139="základní",J139,0)</f>
        <v>0</v>
      </c>
      <c r="BF139" s="150">
        <f>IF(N139="snížená",J139,0)</f>
        <v>0</v>
      </c>
      <c r="BG139" s="150">
        <f>IF(N139="zákl. přenesená",J139,0)</f>
        <v>0</v>
      </c>
      <c r="BH139" s="150">
        <f>IF(N139="sníž. přenesená",J139,0)</f>
        <v>0</v>
      </c>
      <c r="BI139" s="150">
        <f>IF(N139="nulová",J139,0)</f>
        <v>0</v>
      </c>
      <c r="BJ139" s="15" t="s">
        <v>81</v>
      </c>
      <c r="BK139" s="150">
        <f>ROUND(I139*H139,2)</f>
        <v>0</v>
      </c>
      <c r="BL139" s="15" t="s">
        <v>124</v>
      </c>
      <c r="BM139" s="149" t="s">
        <v>164</v>
      </c>
    </row>
    <row r="140" spans="1:65" s="2" customFormat="1" ht="21.75" customHeight="1">
      <c r="A140" s="30"/>
      <c r="B140" s="137"/>
      <c r="C140" s="138" t="s">
        <v>165</v>
      </c>
      <c r="D140" s="138" t="s">
        <v>119</v>
      </c>
      <c r="E140" s="139" t="s">
        <v>166</v>
      </c>
      <c r="F140" s="140" t="s">
        <v>167</v>
      </c>
      <c r="G140" s="141" t="s">
        <v>122</v>
      </c>
      <c r="H140" s="142">
        <v>60</v>
      </c>
      <c r="I140" s="143"/>
      <c r="J140" s="144">
        <f>ROUND(I140*H140,2)</f>
        <v>0</v>
      </c>
      <c r="K140" s="140" t="s">
        <v>123</v>
      </c>
      <c r="L140" s="31"/>
      <c r="M140" s="145" t="s">
        <v>1</v>
      </c>
      <c r="N140" s="146" t="s">
        <v>41</v>
      </c>
      <c r="O140" s="56"/>
      <c r="P140" s="147">
        <f>O140*H140</f>
        <v>0</v>
      </c>
      <c r="Q140" s="147">
        <v>0</v>
      </c>
      <c r="R140" s="147">
        <f>Q140*H140</f>
        <v>0</v>
      </c>
      <c r="S140" s="147">
        <v>0</v>
      </c>
      <c r="T140" s="148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49" t="s">
        <v>124</v>
      </c>
      <c r="AT140" s="149" t="s">
        <v>119</v>
      </c>
      <c r="AU140" s="149" t="s">
        <v>85</v>
      </c>
      <c r="AY140" s="15" t="s">
        <v>117</v>
      </c>
      <c r="BE140" s="150">
        <f>IF(N140="základní",J140,0)</f>
        <v>0</v>
      </c>
      <c r="BF140" s="150">
        <f>IF(N140="snížená",J140,0)</f>
        <v>0</v>
      </c>
      <c r="BG140" s="150">
        <f>IF(N140="zákl. přenesená",J140,0)</f>
        <v>0</v>
      </c>
      <c r="BH140" s="150">
        <f>IF(N140="sníž. přenesená",J140,0)</f>
        <v>0</v>
      </c>
      <c r="BI140" s="150">
        <f>IF(N140="nulová",J140,0)</f>
        <v>0</v>
      </c>
      <c r="BJ140" s="15" t="s">
        <v>81</v>
      </c>
      <c r="BK140" s="150">
        <f>ROUND(I140*H140,2)</f>
        <v>0</v>
      </c>
      <c r="BL140" s="15" t="s">
        <v>124</v>
      </c>
      <c r="BM140" s="149" t="s">
        <v>168</v>
      </c>
    </row>
    <row r="141" spans="1:65" s="13" customFormat="1" ht="11.25">
      <c r="B141" s="151"/>
      <c r="D141" s="152" t="s">
        <v>129</v>
      </c>
      <c r="E141" s="153" t="s">
        <v>1</v>
      </c>
      <c r="F141" s="154" t="s">
        <v>83</v>
      </c>
      <c r="H141" s="155">
        <v>60</v>
      </c>
      <c r="I141" s="156"/>
      <c r="L141" s="151"/>
      <c r="M141" s="157"/>
      <c r="N141" s="158"/>
      <c r="O141" s="158"/>
      <c r="P141" s="158"/>
      <c r="Q141" s="158"/>
      <c r="R141" s="158"/>
      <c r="S141" s="158"/>
      <c r="T141" s="159"/>
      <c r="AT141" s="153" t="s">
        <v>129</v>
      </c>
      <c r="AU141" s="153" t="s">
        <v>85</v>
      </c>
      <c r="AV141" s="13" t="s">
        <v>85</v>
      </c>
      <c r="AW141" s="13" t="s">
        <v>32</v>
      </c>
      <c r="AX141" s="13" t="s">
        <v>81</v>
      </c>
      <c r="AY141" s="153" t="s">
        <v>117</v>
      </c>
    </row>
    <row r="142" spans="1:65" s="2" customFormat="1" ht="16.5" customHeight="1">
      <c r="A142" s="30"/>
      <c r="B142" s="137"/>
      <c r="C142" s="138" t="s">
        <v>169</v>
      </c>
      <c r="D142" s="138" t="s">
        <v>119</v>
      </c>
      <c r="E142" s="139" t="s">
        <v>170</v>
      </c>
      <c r="F142" s="140" t="s">
        <v>171</v>
      </c>
      <c r="G142" s="141" t="s">
        <v>122</v>
      </c>
      <c r="H142" s="142">
        <v>60</v>
      </c>
      <c r="I142" s="143"/>
      <c r="J142" s="144">
        <f>ROUND(I142*H142,2)</f>
        <v>0</v>
      </c>
      <c r="K142" s="140" t="s">
        <v>123</v>
      </c>
      <c r="L142" s="31"/>
      <c r="M142" s="145" t="s">
        <v>1</v>
      </c>
      <c r="N142" s="146" t="s">
        <v>41</v>
      </c>
      <c r="O142" s="56"/>
      <c r="P142" s="147">
        <f>O142*H142</f>
        <v>0</v>
      </c>
      <c r="Q142" s="147">
        <v>0</v>
      </c>
      <c r="R142" s="147">
        <f>Q142*H142</f>
        <v>0</v>
      </c>
      <c r="S142" s="147">
        <v>0</v>
      </c>
      <c r="T142" s="148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49" t="s">
        <v>124</v>
      </c>
      <c r="AT142" s="149" t="s">
        <v>119</v>
      </c>
      <c r="AU142" s="149" t="s">
        <v>85</v>
      </c>
      <c r="AY142" s="15" t="s">
        <v>117</v>
      </c>
      <c r="BE142" s="150">
        <f>IF(N142="základní",J142,0)</f>
        <v>0</v>
      </c>
      <c r="BF142" s="150">
        <f>IF(N142="snížená",J142,0)</f>
        <v>0</v>
      </c>
      <c r="BG142" s="150">
        <f>IF(N142="zákl. přenesená",J142,0)</f>
        <v>0</v>
      </c>
      <c r="BH142" s="150">
        <f>IF(N142="sníž. přenesená",J142,0)</f>
        <v>0</v>
      </c>
      <c r="BI142" s="150">
        <f>IF(N142="nulová",J142,0)</f>
        <v>0</v>
      </c>
      <c r="BJ142" s="15" t="s">
        <v>81</v>
      </c>
      <c r="BK142" s="150">
        <f>ROUND(I142*H142,2)</f>
        <v>0</v>
      </c>
      <c r="BL142" s="15" t="s">
        <v>124</v>
      </c>
      <c r="BM142" s="149" t="s">
        <v>172</v>
      </c>
    </row>
    <row r="143" spans="1:65" s="13" customFormat="1" ht="11.25">
      <c r="B143" s="151"/>
      <c r="D143" s="152" t="s">
        <v>129</v>
      </c>
      <c r="E143" s="153" t="s">
        <v>1</v>
      </c>
      <c r="F143" s="154" t="s">
        <v>83</v>
      </c>
      <c r="H143" s="155">
        <v>60</v>
      </c>
      <c r="I143" s="156"/>
      <c r="L143" s="151"/>
      <c r="M143" s="157"/>
      <c r="N143" s="158"/>
      <c r="O143" s="158"/>
      <c r="P143" s="158"/>
      <c r="Q143" s="158"/>
      <c r="R143" s="158"/>
      <c r="S143" s="158"/>
      <c r="T143" s="159"/>
      <c r="AT143" s="153" t="s">
        <v>129</v>
      </c>
      <c r="AU143" s="153" t="s">
        <v>85</v>
      </c>
      <c r="AV143" s="13" t="s">
        <v>85</v>
      </c>
      <c r="AW143" s="13" t="s">
        <v>32</v>
      </c>
      <c r="AX143" s="13" t="s">
        <v>81</v>
      </c>
      <c r="AY143" s="153" t="s">
        <v>117</v>
      </c>
    </row>
    <row r="144" spans="1:65" s="2" customFormat="1" ht="16.5" customHeight="1">
      <c r="A144" s="30"/>
      <c r="B144" s="137"/>
      <c r="C144" s="138" t="s">
        <v>173</v>
      </c>
      <c r="D144" s="138" t="s">
        <v>119</v>
      </c>
      <c r="E144" s="139" t="s">
        <v>174</v>
      </c>
      <c r="F144" s="140" t="s">
        <v>175</v>
      </c>
      <c r="G144" s="141" t="s">
        <v>122</v>
      </c>
      <c r="H144" s="142">
        <v>60</v>
      </c>
      <c r="I144" s="143"/>
      <c r="J144" s="144">
        <f>ROUND(I144*H144,2)</f>
        <v>0</v>
      </c>
      <c r="K144" s="140" t="s">
        <v>123</v>
      </c>
      <c r="L144" s="31"/>
      <c r="M144" s="145" t="s">
        <v>1</v>
      </c>
      <c r="N144" s="146" t="s">
        <v>41</v>
      </c>
      <c r="O144" s="56"/>
      <c r="P144" s="147">
        <f>O144*H144</f>
        <v>0</v>
      </c>
      <c r="Q144" s="147">
        <v>0</v>
      </c>
      <c r="R144" s="147">
        <f>Q144*H144</f>
        <v>0</v>
      </c>
      <c r="S144" s="147">
        <v>0</v>
      </c>
      <c r="T144" s="148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49" t="s">
        <v>124</v>
      </c>
      <c r="AT144" s="149" t="s">
        <v>119</v>
      </c>
      <c r="AU144" s="149" t="s">
        <v>85</v>
      </c>
      <c r="AY144" s="15" t="s">
        <v>117</v>
      </c>
      <c r="BE144" s="150">
        <f>IF(N144="základní",J144,0)</f>
        <v>0</v>
      </c>
      <c r="BF144" s="150">
        <f>IF(N144="snížená",J144,0)</f>
        <v>0</v>
      </c>
      <c r="BG144" s="150">
        <f>IF(N144="zákl. přenesená",J144,0)</f>
        <v>0</v>
      </c>
      <c r="BH144" s="150">
        <f>IF(N144="sníž. přenesená",J144,0)</f>
        <v>0</v>
      </c>
      <c r="BI144" s="150">
        <f>IF(N144="nulová",J144,0)</f>
        <v>0</v>
      </c>
      <c r="BJ144" s="15" t="s">
        <v>81</v>
      </c>
      <c r="BK144" s="150">
        <f>ROUND(I144*H144,2)</f>
        <v>0</v>
      </c>
      <c r="BL144" s="15" t="s">
        <v>124</v>
      </c>
      <c r="BM144" s="149" t="s">
        <v>176</v>
      </c>
    </row>
    <row r="145" spans="1:65" s="13" customFormat="1" ht="11.25">
      <c r="B145" s="151"/>
      <c r="D145" s="152" t="s">
        <v>129</v>
      </c>
      <c r="E145" s="153" t="s">
        <v>1</v>
      </c>
      <c r="F145" s="154" t="s">
        <v>83</v>
      </c>
      <c r="H145" s="155">
        <v>60</v>
      </c>
      <c r="I145" s="156"/>
      <c r="L145" s="151"/>
      <c r="M145" s="157"/>
      <c r="N145" s="158"/>
      <c r="O145" s="158"/>
      <c r="P145" s="158"/>
      <c r="Q145" s="158"/>
      <c r="R145" s="158"/>
      <c r="S145" s="158"/>
      <c r="T145" s="159"/>
      <c r="AT145" s="153" t="s">
        <v>129</v>
      </c>
      <c r="AU145" s="153" t="s">
        <v>85</v>
      </c>
      <c r="AV145" s="13" t="s">
        <v>85</v>
      </c>
      <c r="AW145" s="13" t="s">
        <v>32</v>
      </c>
      <c r="AX145" s="13" t="s">
        <v>81</v>
      </c>
      <c r="AY145" s="153" t="s">
        <v>117</v>
      </c>
    </row>
    <row r="146" spans="1:65" s="12" customFormat="1" ht="22.9" customHeight="1">
      <c r="B146" s="124"/>
      <c r="D146" s="125" t="s">
        <v>75</v>
      </c>
      <c r="E146" s="135" t="s">
        <v>140</v>
      </c>
      <c r="F146" s="135" t="s">
        <v>177</v>
      </c>
      <c r="I146" s="127"/>
      <c r="J146" s="136">
        <f>BK146</f>
        <v>0</v>
      </c>
      <c r="L146" s="124"/>
      <c r="M146" s="129"/>
      <c r="N146" s="130"/>
      <c r="O146" s="130"/>
      <c r="P146" s="131">
        <f>SUM(P147:P151)</f>
        <v>0</v>
      </c>
      <c r="Q146" s="130"/>
      <c r="R146" s="131">
        <f>SUM(R147:R151)</f>
        <v>76.665999999999983</v>
      </c>
      <c r="S146" s="130"/>
      <c r="T146" s="132">
        <f>SUM(T147:T151)</f>
        <v>0</v>
      </c>
      <c r="AR146" s="125" t="s">
        <v>81</v>
      </c>
      <c r="AT146" s="133" t="s">
        <v>75</v>
      </c>
      <c r="AU146" s="133" t="s">
        <v>81</v>
      </c>
      <c r="AY146" s="125" t="s">
        <v>117</v>
      </c>
      <c r="BK146" s="134">
        <f>SUM(BK147:BK151)</f>
        <v>0</v>
      </c>
    </row>
    <row r="147" spans="1:65" s="2" customFormat="1" ht="33" customHeight="1">
      <c r="A147" s="30"/>
      <c r="B147" s="137"/>
      <c r="C147" s="138" t="s">
        <v>178</v>
      </c>
      <c r="D147" s="138" t="s">
        <v>119</v>
      </c>
      <c r="E147" s="139" t="s">
        <v>179</v>
      </c>
      <c r="F147" s="140" t="s">
        <v>180</v>
      </c>
      <c r="G147" s="141" t="s">
        <v>122</v>
      </c>
      <c r="H147" s="142">
        <v>90</v>
      </c>
      <c r="I147" s="143"/>
      <c r="J147" s="144">
        <f>ROUND(I147*H147,2)</f>
        <v>0</v>
      </c>
      <c r="K147" s="140" t="s">
        <v>123</v>
      </c>
      <c r="L147" s="31"/>
      <c r="M147" s="145" t="s">
        <v>1</v>
      </c>
      <c r="N147" s="146" t="s">
        <v>41</v>
      </c>
      <c r="O147" s="56"/>
      <c r="P147" s="147">
        <f>O147*H147</f>
        <v>0</v>
      </c>
      <c r="Q147" s="147">
        <v>0.10548</v>
      </c>
      <c r="R147" s="147">
        <f>Q147*H147</f>
        <v>9.4931999999999999</v>
      </c>
      <c r="S147" s="147">
        <v>0</v>
      </c>
      <c r="T147" s="148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49" t="s">
        <v>124</v>
      </c>
      <c r="AT147" s="149" t="s">
        <v>119</v>
      </c>
      <c r="AU147" s="149" t="s">
        <v>85</v>
      </c>
      <c r="AY147" s="15" t="s">
        <v>117</v>
      </c>
      <c r="BE147" s="150">
        <f>IF(N147="základní",J147,0)</f>
        <v>0</v>
      </c>
      <c r="BF147" s="150">
        <f>IF(N147="snížená",J147,0)</f>
        <v>0</v>
      </c>
      <c r="BG147" s="150">
        <f>IF(N147="zákl. přenesená",J147,0)</f>
        <v>0</v>
      </c>
      <c r="BH147" s="150">
        <f>IF(N147="sníž. přenesená",J147,0)</f>
        <v>0</v>
      </c>
      <c r="BI147" s="150">
        <f>IF(N147="nulová",J147,0)</f>
        <v>0</v>
      </c>
      <c r="BJ147" s="15" t="s">
        <v>81</v>
      </c>
      <c r="BK147" s="150">
        <f>ROUND(I147*H147,2)</f>
        <v>0</v>
      </c>
      <c r="BL147" s="15" t="s">
        <v>124</v>
      </c>
      <c r="BM147" s="149" t="s">
        <v>181</v>
      </c>
    </row>
    <row r="148" spans="1:65" s="2" customFormat="1" ht="16.5" customHeight="1">
      <c r="A148" s="30"/>
      <c r="B148" s="137"/>
      <c r="C148" s="138" t="s">
        <v>182</v>
      </c>
      <c r="D148" s="138" t="s">
        <v>119</v>
      </c>
      <c r="E148" s="139" t="s">
        <v>183</v>
      </c>
      <c r="F148" s="140" t="s">
        <v>184</v>
      </c>
      <c r="G148" s="141" t="s">
        <v>185</v>
      </c>
      <c r="H148" s="142">
        <v>20</v>
      </c>
      <c r="I148" s="143"/>
      <c r="J148" s="144">
        <f>ROUND(I148*H148,2)</f>
        <v>0</v>
      </c>
      <c r="K148" s="140" t="s">
        <v>1</v>
      </c>
      <c r="L148" s="31"/>
      <c r="M148" s="145" t="s">
        <v>1</v>
      </c>
      <c r="N148" s="146" t="s">
        <v>41</v>
      </c>
      <c r="O148" s="56"/>
      <c r="P148" s="147">
        <f>O148*H148</f>
        <v>0</v>
      </c>
      <c r="Q148" s="147">
        <v>1.01</v>
      </c>
      <c r="R148" s="147">
        <f>Q148*H148</f>
        <v>20.2</v>
      </c>
      <c r="S148" s="147">
        <v>0</v>
      </c>
      <c r="T148" s="148">
        <f>S148*H148</f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49" t="s">
        <v>124</v>
      </c>
      <c r="AT148" s="149" t="s">
        <v>119</v>
      </c>
      <c r="AU148" s="149" t="s">
        <v>85</v>
      </c>
      <c r="AY148" s="15" t="s">
        <v>117</v>
      </c>
      <c r="BE148" s="150">
        <f>IF(N148="základní",J148,0)</f>
        <v>0</v>
      </c>
      <c r="BF148" s="150">
        <f>IF(N148="snížená",J148,0)</f>
        <v>0</v>
      </c>
      <c r="BG148" s="150">
        <f>IF(N148="zákl. přenesená",J148,0)</f>
        <v>0</v>
      </c>
      <c r="BH148" s="150">
        <f>IF(N148="sníž. přenesená",J148,0)</f>
        <v>0</v>
      </c>
      <c r="BI148" s="150">
        <f>IF(N148="nulová",J148,0)</f>
        <v>0</v>
      </c>
      <c r="BJ148" s="15" t="s">
        <v>81</v>
      </c>
      <c r="BK148" s="150">
        <f>ROUND(I148*H148,2)</f>
        <v>0</v>
      </c>
      <c r="BL148" s="15" t="s">
        <v>124</v>
      </c>
      <c r="BM148" s="149" t="s">
        <v>186</v>
      </c>
    </row>
    <row r="149" spans="1:65" s="2" customFormat="1" ht="24.2" customHeight="1">
      <c r="A149" s="30"/>
      <c r="B149" s="137"/>
      <c r="C149" s="138" t="s">
        <v>8</v>
      </c>
      <c r="D149" s="138" t="s">
        <v>119</v>
      </c>
      <c r="E149" s="139" t="s">
        <v>187</v>
      </c>
      <c r="F149" s="140" t="s">
        <v>188</v>
      </c>
      <c r="G149" s="141" t="s">
        <v>122</v>
      </c>
      <c r="H149" s="142">
        <v>360</v>
      </c>
      <c r="I149" s="143"/>
      <c r="J149" s="144">
        <f>ROUND(I149*H149,2)</f>
        <v>0</v>
      </c>
      <c r="K149" s="140" t="s">
        <v>123</v>
      </c>
      <c r="L149" s="31"/>
      <c r="M149" s="145" t="s">
        <v>1</v>
      </c>
      <c r="N149" s="146" t="s">
        <v>41</v>
      </c>
      <c r="O149" s="56"/>
      <c r="P149" s="147">
        <f>O149*H149</f>
        <v>0</v>
      </c>
      <c r="Q149" s="147">
        <v>7.1000000000000002E-4</v>
      </c>
      <c r="R149" s="147">
        <f>Q149*H149</f>
        <v>0.25559999999999999</v>
      </c>
      <c r="S149" s="147">
        <v>0</v>
      </c>
      <c r="T149" s="148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49" t="s">
        <v>124</v>
      </c>
      <c r="AT149" s="149" t="s">
        <v>119</v>
      </c>
      <c r="AU149" s="149" t="s">
        <v>85</v>
      </c>
      <c r="AY149" s="15" t="s">
        <v>117</v>
      </c>
      <c r="BE149" s="150">
        <f>IF(N149="základní",J149,0)</f>
        <v>0</v>
      </c>
      <c r="BF149" s="150">
        <f>IF(N149="snížená",J149,0)</f>
        <v>0</v>
      </c>
      <c r="BG149" s="150">
        <f>IF(N149="zákl. přenesená",J149,0)</f>
        <v>0</v>
      </c>
      <c r="BH149" s="150">
        <f>IF(N149="sníž. přenesená",J149,0)</f>
        <v>0</v>
      </c>
      <c r="BI149" s="150">
        <f>IF(N149="nulová",J149,0)</f>
        <v>0</v>
      </c>
      <c r="BJ149" s="15" t="s">
        <v>81</v>
      </c>
      <c r="BK149" s="150">
        <f>ROUND(I149*H149,2)</f>
        <v>0</v>
      </c>
      <c r="BL149" s="15" t="s">
        <v>124</v>
      </c>
      <c r="BM149" s="149" t="s">
        <v>189</v>
      </c>
    </row>
    <row r="150" spans="1:65" s="2" customFormat="1" ht="33" customHeight="1">
      <c r="A150" s="30"/>
      <c r="B150" s="137"/>
      <c r="C150" s="138" t="s">
        <v>190</v>
      </c>
      <c r="D150" s="138" t="s">
        <v>119</v>
      </c>
      <c r="E150" s="139" t="s">
        <v>191</v>
      </c>
      <c r="F150" s="140" t="s">
        <v>192</v>
      </c>
      <c r="G150" s="141" t="s">
        <v>122</v>
      </c>
      <c r="H150" s="142">
        <v>360</v>
      </c>
      <c r="I150" s="143"/>
      <c r="J150" s="144">
        <f>ROUND(I150*H150,2)</f>
        <v>0</v>
      </c>
      <c r="K150" s="140" t="s">
        <v>123</v>
      </c>
      <c r="L150" s="31"/>
      <c r="M150" s="145" t="s">
        <v>1</v>
      </c>
      <c r="N150" s="146" t="s">
        <v>41</v>
      </c>
      <c r="O150" s="56"/>
      <c r="P150" s="147">
        <f>O150*H150</f>
        <v>0</v>
      </c>
      <c r="Q150" s="147">
        <v>0.12966</v>
      </c>
      <c r="R150" s="147">
        <f>Q150*H150</f>
        <v>46.677599999999998</v>
      </c>
      <c r="S150" s="147">
        <v>0</v>
      </c>
      <c r="T150" s="148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49" t="s">
        <v>124</v>
      </c>
      <c r="AT150" s="149" t="s">
        <v>119</v>
      </c>
      <c r="AU150" s="149" t="s">
        <v>85</v>
      </c>
      <c r="AY150" s="15" t="s">
        <v>117</v>
      </c>
      <c r="BE150" s="150">
        <f>IF(N150="základní",J150,0)</f>
        <v>0</v>
      </c>
      <c r="BF150" s="150">
        <f>IF(N150="snížená",J150,0)</f>
        <v>0</v>
      </c>
      <c r="BG150" s="150">
        <f>IF(N150="zákl. přenesená",J150,0)</f>
        <v>0</v>
      </c>
      <c r="BH150" s="150">
        <f>IF(N150="sníž. přenesená",J150,0)</f>
        <v>0</v>
      </c>
      <c r="BI150" s="150">
        <f>IF(N150="nulová",J150,0)</f>
        <v>0</v>
      </c>
      <c r="BJ150" s="15" t="s">
        <v>81</v>
      </c>
      <c r="BK150" s="150">
        <f>ROUND(I150*H150,2)</f>
        <v>0</v>
      </c>
      <c r="BL150" s="15" t="s">
        <v>124</v>
      </c>
      <c r="BM150" s="149" t="s">
        <v>193</v>
      </c>
    </row>
    <row r="151" spans="1:65" s="2" customFormat="1" ht="21.75" customHeight="1">
      <c r="A151" s="30"/>
      <c r="B151" s="137"/>
      <c r="C151" s="138" t="s">
        <v>194</v>
      </c>
      <c r="D151" s="138" t="s">
        <v>119</v>
      </c>
      <c r="E151" s="139" t="s">
        <v>195</v>
      </c>
      <c r="F151" s="140" t="s">
        <v>196</v>
      </c>
      <c r="G151" s="141" t="s">
        <v>197</v>
      </c>
      <c r="H151" s="142">
        <v>11</v>
      </c>
      <c r="I151" s="143"/>
      <c r="J151" s="144">
        <f>ROUND(I151*H151,2)</f>
        <v>0</v>
      </c>
      <c r="K151" s="140" t="s">
        <v>123</v>
      </c>
      <c r="L151" s="31"/>
      <c r="M151" s="145" t="s">
        <v>1</v>
      </c>
      <c r="N151" s="146" t="s">
        <v>41</v>
      </c>
      <c r="O151" s="56"/>
      <c r="P151" s="147">
        <f>O151*H151</f>
        <v>0</v>
      </c>
      <c r="Q151" s="147">
        <v>3.5999999999999999E-3</v>
      </c>
      <c r="R151" s="147">
        <f>Q151*H151</f>
        <v>3.9599999999999996E-2</v>
      </c>
      <c r="S151" s="147">
        <v>0</v>
      </c>
      <c r="T151" s="148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49" t="s">
        <v>124</v>
      </c>
      <c r="AT151" s="149" t="s">
        <v>119</v>
      </c>
      <c r="AU151" s="149" t="s">
        <v>85</v>
      </c>
      <c r="AY151" s="15" t="s">
        <v>117</v>
      </c>
      <c r="BE151" s="150">
        <f>IF(N151="základní",J151,0)</f>
        <v>0</v>
      </c>
      <c r="BF151" s="150">
        <f>IF(N151="snížená",J151,0)</f>
        <v>0</v>
      </c>
      <c r="BG151" s="150">
        <f>IF(N151="zákl. přenesená",J151,0)</f>
        <v>0</v>
      </c>
      <c r="BH151" s="150">
        <f>IF(N151="sníž. přenesená",J151,0)</f>
        <v>0</v>
      </c>
      <c r="BI151" s="150">
        <f>IF(N151="nulová",J151,0)</f>
        <v>0</v>
      </c>
      <c r="BJ151" s="15" t="s">
        <v>81</v>
      </c>
      <c r="BK151" s="150">
        <f>ROUND(I151*H151,2)</f>
        <v>0</v>
      </c>
      <c r="BL151" s="15" t="s">
        <v>124</v>
      </c>
      <c r="BM151" s="149" t="s">
        <v>198</v>
      </c>
    </row>
    <row r="152" spans="1:65" s="12" customFormat="1" ht="22.9" customHeight="1">
      <c r="B152" s="124"/>
      <c r="D152" s="125" t="s">
        <v>75</v>
      </c>
      <c r="E152" s="135" t="s">
        <v>154</v>
      </c>
      <c r="F152" s="135" t="s">
        <v>199</v>
      </c>
      <c r="I152" s="127"/>
      <c r="J152" s="136">
        <f>BK152</f>
        <v>0</v>
      </c>
      <c r="L152" s="124"/>
      <c r="M152" s="129"/>
      <c r="N152" s="130"/>
      <c r="O152" s="130"/>
      <c r="P152" s="131">
        <f>SUM(P153:P154)</f>
        <v>0</v>
      </c>
      <c r="Q152" s="130"/>
      <c r="R152" s="131">
        <f>SUM(R153:R154)</f>
        <v>2.8178000000000001</v>
      </c>
      <c r="S152" s="130"/>
      <c r="T152" s="132">
        <f>SUM(T153:T154)</f>
        <v>0</v>
      </c>
      <c r="AR152" s="125" t="s">
        <v>81</v>
      </c>
      <c r="AT152" s="133" t="s">
        <v>75</v>
      </c>
      <c r="AU152" s="133" t="s">
        <v>81</v>
      </c>
      <c r="AY152" s="125" t="s">
        <v>117</v>
      </c>
      <c r="BK152" s="134">
        <f>SUM(BK153:BK154)</f>
        <v>0</v>
      </c>
    </row>
    <row r="153" spans="1:65" s="2" customFormat="1" ht="24.2" customHeight="1">
      <c r="A153" s="30"/>
      <c r="B153" s="137"/>
      <c r="C153" s="138" t="s">
        <v>200</v>
      </c>
      <c r="D153" s="138" t="s">
        <v>119</v>
      </c>
      <c r="E153" s="139" t="s">
        <v>201</v>
      </c>
      <c r="F153" s="140" t="s">
        <v>202</v>
      </c>
      <c r="G153" s="141" t="s">
        <v>203</v>
      </c>
      <c r="H153" s="142">
        <v>3</v>
      </c>
      <c r="I153" s="143"/>
      <c r="J153" s="144">
        <f>ROUND(I153*H153,2)</f>
        <v>0</v>
      </c>
      <c r="K153" s="140" t="s">
        <v>123</v>
      </c>
      <c r="L153" s="31"/>
      <c r="M153" s="145" t="s">
        <v>1</v>
      </c>
      <c r="N153" s="146" t="s">
        <v>41</v>
      </c>
      <c r="O153" s="56"/>
      <c r="P153" s="147">
        <f>O153*H153</f>
        <v>0</v>
      </c>
      <c r="Q153" s="147">
        <v>0.42080000000000001</v>
      </c>
      <c r="R153" s="147">
        <f>Q153*H153</f>
        <v>1.2624</v>
      </c>
      <c r="S153" s="147">
        <v>0</v>
      </c>
      <c r="T153" s="148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49" t="s">
        <v>124</v>
      </c>
      <c r="AT153" s="149" t="s">
        <v>119</v>
      </c>
      <c r="AU153" s="149" t="s">
        <v>85</v>
      </c>
      <c r="AY153" s="15" t="s">
        <v>117</v>
      </c>
      <c r="BE153" s="150">
        <f>IF(N153="základní",J153,0)</f>
        <v>0</v>
      </c>
      <c r="BF153" s="150">
        <f>IF(N153="snížená",J153,0)</f>
        <v>0</v>
      </c>
      <c r="BG153" s="150">
        <f>IF(N153="zákl. přenesená",J153,0)</f>
        <v>0</v>
      </c>
      <c r="BH153" s="150">
        <f>IF(N153="sníž. přenesená",J153,0)</f>
        <v>0</v>
      </c>
      <c r="BI153" s="150">
        <f>IF(N153="nulová",J153,0)</f>
        <v>0</v>
      </c>
      <c r="BJ153" s="15" t="s">
        <v>81</v>
      </c>
      <c r="BK153" s="150">
        <f>ROUND(I153*H153,2)</f>
        <v>0</v>
      </c>
      <c r="BL153" s="15" t="s">
        <v>124</v>
      </c>
      <c r="BM153" s="149" t="s">
        <v>204</v>
      </c>
    </row>
    <row r="154" spans="1:65" s="2" customFormat="1" ht="33" customHeight="1">
      <c r="A154" s="30"/>
      <c r="B154" s="137"/>
      <c r="C154" s="138" t="s">
        <v>205</v>
      </c>
      <c r="D154" s="138" t="s">
        <v>119</v>
      </c>
      <c r="E154" s="139" t="s">
        <v>206</v>
      </c>
      <c r="F154" s="140" t="s">
        <v>207</v>
      </c>
      <c r="G154" s="141" t="s">
        <v>203</v>
      </c>
      <c r="H154" s="142">
        <v>5</v>
      </c>
      <c r="I154" s="143"/>
      <c r="J154" s="144">
        <f>ROUND(I154*H154,2)</f>
        <v>0</v>
      </c>
      <c r="K154" s="140" t="s">
        <v>123</v>
      </c>
      <c r="L154" s="31"/>
      <c r="M154" s="145" t="s">
        <v>1</v>
      </c>
      <c r="N154" s="146" t="s">
        <v>41</v>
      </c>
      <c r="O154" s="56"/>
      <c r="P154" s="147">
        <f>O154*H154</f>
        <v>0</v>
      </c>
      <c r="Q154" s="147">
        <v>0.31108000000000002</v>
      </c>
      <c r="R154" s="147">
        <f>Q154*H154</f>
        <v>1.5554000000000001</v>
      </c>
      <c r="S154" s="147">
        <v>0</v>
      </c>
      <c r="T154" s="148">
        <f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49" t="s">
        <v>124</v>
      </c>
      <c r="AT154" s="149" t="s">
        <v>119</v>
      </c>
      <c r="AU154" s="149" t="s">
        <v>85</v>
      </c>
      <c r="AY154" s="15" t="s">
        <v>117</v>
      </c>
      <c r="BE154" s="150">
        <f>IF(N154="základní",J154,0)</f>
        <v>0</v>
      </c>
      <c r="BF154" s="150">
        <f>IF(N154="snížená",J154,0)</f>
        <v>0</v>
      </c>
      <c r="BG154" s="150">
        <f>IF(N154="zákl. přenesená",J154,0)</f>
        <v>0</v>
      </c>
      <c r="BH154" s="150">
        <f>IF(N154="sníž. přenesená",J154,0)</f>
        <v>0</v>
      </c>
      <c r="BI154" s="150">
        <f>IF(N154="nulová",J154,0)</f>
        <v>0</v>
      </c>
      <c r="BJ154" s="15" t="s">
        <v>81</v>
      </c>
      <c r="BK154" s="150">
        <f>ROUND(I154*H154,2)</f>
        <v>0</v>
      </c>
      <c r="BL154" s="15" t="s">
        <v>124</v>
      </c>
      <c r="BM154" s="149" t="s">
        <v>208</v>
      </c>
    </row>
    <row r="155" spans="1:65" s="12" customFormat="1" ht="22.9" customHeight="1">
      <c r="B155" s="124"/>
      <c r="D155" s="125" t="s">
        <v>75</v>
      </c>
      <c r="E155" s="135" t="s">
        <v>159</v>
      </c>
      <c r="F155" s="135" t="s">
        <v>209</v>
      </c>
      <c r="I155" s="127"/>
      <c r="J155" s="136">
        <f>BK155</f>
        <v>0</v>
      </c>
      <c r="L155" s="124"/>
      <c r="M155" s="129"/>
      <c r="N155" s="130"/>
      <c r="O155" s="130"/>
      <c r="P155" s="131">
        <f>SUM(P156:P157)</f>
        <v>0</v>
      </c>
      <c r="Q155" s="130"/>
      <c r="R155" s="131">
        <f>SUM(R156:R157)</f>
        <v>0</v>
      </c>
      <c r="S155" s="130"/>
      <c r="T155" s="132">
        <f>SUM(T156:T157)</f>
        <v>7.2</v>
      </c>
      <c r="AR155" s="125" t="s">
        <v>81</v>
      </c>
      <c r="AT155" s="133" t="s">
        <v>75</v>
      </c>
      <c r="AU155" s="133" t="s">
        <v>81</v>
      </c>
      <c r="AY155" s="125" t="s">
        <v>117</v>
      </c>
      <c r="BK155" s="134">
        <f>SUM(BK156:BK157)</f>
        <v>0</v>
      </c>
    </row>
    <row r="156" spans="1:65" s="2" customFormat="1" ht="21.75" customHeight="1">
      <c r="A156" s="30"/>
      <c r="B156" s="137"/>
      <c r="C156" s="138" t="s">
        <v>210</v>
      </c>
      <c r="D156" s="138" t="s">
        <v>119</v>
      </c>
      <c r="E156" s="139" t="s">
        <v>211</v>
      </c>
      <c r="F156" s="140" t="s">
        <v>212</v>
      </c>
      <c r="G156" s="141" t="s">
        <v>197</v>
      </c>
      <c r="H156" s="142">
        <v>11</v>
      </c>
      <c r="I156" s="143"/>
      <c r="J156" s="144">
        <f>ROUND(I156*H156,2)</f>
        <v>0</v>
      </c>
      <c r="K156" s="140" t="s">
        <v>123</v>
      </c>
      <c r="L156" s="31"/>
      <c r="M156" s="145" t="s">
        <v>1</v>
      </c>
      <c r="N156" s="146" t="s">
        <v>41</v>
      </c>
      <c r="O156" s="56"/>
      <c r="P156" s="147">
        <f>O156*H156</f>
        <v>0</v>
      </c>
      <c r="Q156" s="147">
        <v>0</v>
      </c>
      <c r="R156" s="147">
        <f>Q156*H156</f>
        <v>0</v>
      </c>
      <c r="S156" s="147">
        <v>0</v>
      </c>
      <c r="T156" s="148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49" t="s">
        <v>124</v>
      </c>
      <c r="AT156" s="149" t="s">
        <v>119</v>
      </c>
      <c r="AU156" s="149" t="s">
        <v>85</v>
      </c>
      <c r="AY156" s="15" t="s">
        <v>117</v>
      </c>
      <c r="BE156" s="150">
        <f>IF(N156="základní",J156,0)</f>
        <v>0</v>
      </c>
      <c r="BF156" s="150">
        <f>IF(N156="snížená",J156,0)</f>
        <v>0</v>
      </c>
      <c r="BG156" s="150">
        <f>IF(N156="zákl. přenesená",J156,0)</f>
        <v>0</v>
      </c>
      <c r="BH156" s="150">
        <f>IF(N156="sníž. přenesená",J156,0)</f>
        <v>0</v>
      </c>
      <c r="BI156" s="150">
        <f>IF(N156="nulová",J156,0)</f>
        <v>0</v>
      </c>
      <c r="BJ156" s="15" t="s">
        <v>81</v>
      </c>
      <c r="BK156" s="150">
        <f>ROUND(I156*H156,2)</f>
        <v>0</v>
      </c>
      <c r="BL156" s="15" t="s">
        <v>124</v>
      </c>
      <c r="BM156" s="149" t="s">
        <v>213</v>
      </c>
    </row>
    <row r="157" spans="1:65" s="2" customFormat="1" ht="24.2" customHeight="1">
      <c r="A157" s="30"/>
      <c r="B157" s="137"/>
      <c r="C157" s="138" t="s">
        <v>7</v>
      </c>
      <c r="D157" s="138" t="s">
        <v>119</v>
      </c>
      <c r="E157" s="139" t="s">
        <v>214</v>
      </c>
      <c r="F157" s="140" t="s">
        <v>215</v>
      </c>
      <c r="G157" s="141" t="s">
        <v>122</v>
      </c>
      <c r="H157" s="142">
        <v>360</v>
      </c>
      <c r="I157" s="143"/>
      <c r="J157" s="144">
        <f>ROUND(I157*H157,2)</f>
        <v>0</v>
      </c>
      <c r="K157" s="140" t="s">
        <v>123</v>
      </c>
      <c r="L157" s="31"/>
      <c r="M157" s="145" t="s">
        <v>1</v>
      </c>
      <c r="N157" s="146" t="s">
        <v>41</v>
      </c>
      <c r="O157" s="56"/>
      <c r="P157" s="147">
        <f>O157*H157</f>
        <v>0</v>
      </c>
      <c r="Q157" s="147">
        <v>0</v>
      </c>
      <c r="R157" s="147">
        <f>Q157*H157</f>
        <v>0</v>
      </c>
      <c r="S157" s="147">
        <v>0.02</v>
      </c>
      <c r="T157" s="148">
        <f>S157*H157</f>
        <v>7.2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49" t="s">
        <v>124</v>
      </c>
      <c r="AT157" s="149" t="s">
        <v>119</v>
      </c>
      <c r="AU157" s="149" t="s">
        <v>85</v>
      </c>
      <c r="AY157" s="15" t="s">
        <v>117</v>
      </c>
      <c r="BE157" s="150">
        <f>IF(N157="základní",J157,0)</f>
        <v>0</v>
      </c>
      <c r="BF157" s="150">
        <f>IF(N157="snížená",J157,0)</f>
        <v>0</v>
      </c>
      <c r="BG157" s="150">
        <f>IF(N157="zákl. přenesená",J157,0)</f>
        <v>0</v>
      </c>
      <c r="BH157" s="150">
        <f>IF(N157="sníž. přenesená",J157,0)</f>
        <v>0</v>
      </c>
      <c r="BI157" s="150">
        <f>IF(N157="nulová",J157,0)</f>
        <v>0</v>
      </c>
      <c r="BJ157" s="15" t="s">
        <v>81</v>
      </c>
      <c r="BK157" s="150">
        <f>ROUND(I157*H157,2)</f>
        <v>0</v>
      </c>
      <c r="BL157" s="15" t="s">
        <v>124</v>
      </c>
      <c r="BM157" s="149" t="s">
        <v>216</v>
      </c>
    </row>
    <row r="158" spans="1:65" s="12" customFormat="1" ht="22.9" customHeight="1">
      <c r="B158" s="124"/>
      <c r="D158" s="125" t="s">
        <v>75</v>
      </c>
      <c r="E158" s="135" t="s">
        <v>217</v>
      </c>
      <c r="F158" s="135" t="s">
        <v>218</v>
      </c>
      <c r="I158" s="127"/>
      <c r="J158" s="136">
        <f>BK158</f>
        <v>0</v>
      </c>
      <c r="L158" s="124"/>
      <c r="M158" s="129"/>
      <c r="N158" s="130"/>
      <c r="O158" s="130"/>
      <c r="P158" s="131">
        <f>SUM(P159:P165)</f>
        <v>0</v>
      </c>
      <c r="Q158" s="130"/>
      <c r="R158" s="131">
        <f>SUM(R159:R165)</f>
        <v>0</v>
      </c>
      <c r="S158" s="130"/>
      <c r="T158" s="132">
        <f>SUM(T159:T165)</f>
        <v>0</v>
      </c>
      <c r="AR158" s="125" t="s">
        <v>81</v>
      </c>
      <c r="AT158" s="133" t="s">
        <v>75</v>
      </c>
      <c r="AU158" s="133" t="s">
        <v>81</v>
      </c>
      <c r="AY158" s="125" t="s">
        <v>117</v>
      </c>
      <c r="BK158" s="134">
        <f>SUM(BK159:BK165)</f>
        <v>0</v>
      </c>
    </row>
    <row r="159" spans="1:65" s="2" customFormat="1" ht="21.75" customHeight="1">
      <c r="A159" s="30"/>
      <c r="B159" s="137"/>
      <c r="C159" s="138" t="s">
        <v>219</v>
      </c>
      <c r="D159" s="138" t="s">
        <v>119</v>
      </c>
      <c r="E159" s="139" t="s">
        <v>220</v>
      </c>
      <c r="F159" s="140" t="s">
        <v>221</v>
      </c>
      <c r="G159" s="141" t="s">
        <v>185</v>
      </c>
      <c r="H159" s="142">
        <v>11.04</v>
      </c>
      <c r="I159" s="143"/>
      <c r="J159" s="144">
        <f>ROUND(I159*H159,2)</f>
        <v>0</v>
      </c>
      <c r="K159" s="140" t="s">
        <v>123</v>
      </c>
      <c r="L159" s="31"/>
      <c r="M159" s="145" t="s">
        <v>1</v>
      </c>
      <c r="N159" s="146" t="s">
        <v>41</v>
      </c>
      <c r="O159" s="56"/>
      <c r="P159" s="147">
        <f>O159*H159</f>
        <v>0</v>
      </c>
      <c r="Q159" s="147">
        <v>0</v>
      </c>
      <c r="R159" s="147">
        <f>Q159*H159</f>
        <v>0</v>
      </c>
      <c r="S159" s="147">
        <v>0</v>
      </c>
      <c r="T159" s="148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49" t="s">
        <v>124</v>
      </c>
      <c r="AT159" s="149" t="s">
        <v>119</v>
      </c>
      <c r="AU159" s="149" t="s">
        <v>85</v>
      </c>
      <c r="AY159" s="15" t="s">
        <v>117</v>
      </c>
      <c r="BE159" s="150">
        <f>IF(N159="základní",J159,0)</f>
        <v>0</v>
      </c>
      <c r="BF159" s="150">
        <f>IF(N159="snížená",J159,0)</f>
        <v>0</v>
      </c>
      <c r="BG159" s="150">
        <f>IF(N159="zákl. přenesená",J159,0)</f>
        <v>0</v>
      </c>
      <c r="BH159" s="150">
        <f>IF(N159="sníž. přenesená",J159,0)</f>
        <v>0</v>
      </c>
      <c r="BI159" s="150">
        <f>IF(N159="nulová",J159,0)</f>
        <v>0</v>
      </c>
      <c r="BJ159" s="15" t="s">
        <v>81</v>
      </c>
      <c r="BK159" s="150">
        <f>ROUND(I159*H159,2)</f>
        <v>0</v>
      </c>
      <c r="BL159" s="15" t="s">
        <v>124</v>
      </c>
      <c r="BM159" s="149" t="s">
        <v>222</v>
      </c>
    </row>
    <row r="160" spans="1:65" s="2" customFormat="1" ht="24.2" customHeight="1">
      <c r="A160" s="30"/>
      <c r="B160" s="137"/>
      <c r="C160" s="138" t="s">
        <v>223</v>
      </c>
      <c r="D160" s="138" t="s">
        <v>119</v>
      </c>
      <c r="E160" s="139" t="s">
        <v>224</v>
      </c>
      <c r="F160" s="140" t="s">
        <v>225</v>
      </c>
      <c r="G160" s="141" t="s">
        <v>185</v>
      </c>
      <c r="H160" s="142">
        <v>209.76</v>
      </c>
      <c r="I160" s="143"/>
      <c r="J160" s="144">
        <f>ROUND(I160*H160,2)</f>
        <v>0</v>
      </c>
      <c r="K160" s="140" t="s">
        <v>123</v>
      </c>
      <c r="L160" s="31"/>
      <c r="M160" s="145" t="s">
        <v>1</v>
      </c>
      <c r="N160" s="146" t="s">
        <v>41</v>
      </c>
      <c r="O160" s="56"/>
      <c r="P160" s="147">
        <f>O160*H160</f>
        <v>0</v>
      </c>
      <c r="Q160" s="147">
        <v>0</v>
      </c>
      <c r="R160" s="147">
        <f>Q160*H160</f>
        <v>0</v>
      </c>
      <c r="S160" s="147">
        <v>0</v>
      </c>
      <c r="T160" s="148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49" t="s">
        <v>124</v>
      </c>
      <c r="AT160" s="149" t="s">
        <v>119</v>
      </c>
      <c r="AU160" s="149" t="s">
        <v>85</v>
      </c>
      <c r="AY160" s="15" t="s">
        <v>117</v>
      </c>
      <c r="BE160" s="150">
        <f>IF(N160="základní",J160,0)</f>
        <v>0</v>
      </c>
      <c r="BF160" s="150">
        <f>IF(N160="snížená",J160,0)</f>
        <v>0</v>
      </c>
      <c r="BG160" s="150">
        <f>IF(N160="zákl. přenesená",J160,0)</f>
        <v>0</v>
      </c>
      <c r="BH160" s="150">
        <f>IF(N160="sníž. přenesená",J160,0)</f>
        <v>0</v>
      </c>
      <c r="BI160" s="150">
        <f>IF(N160="nulová",J160,0)</f>
        <v>0</v>
      </c>
      <c r="BJ160" s="15" t="s">
        <v>81</v>
      </c>
      <c r="BK160" s="150">
        <f>ROUND(I160*H160,2)</f>
        <v>0</v>
      </c>
      <c r="BL160" s="15" t="s">
        <v>124</v>
      </c>
      <c r="BM160" s="149" t="s">
        <v>226</v>
      </c>
    </row>
    <row r="161" spans="1:65" s="13" customFormat="1" ht="11.25">
      <c r="B161" s="151"/>
      <c r="D161" s="152" t="s">
        <v>129</v>
      </c>
      <c r="E161" s="153" t="s">
        <v>1</v>
      </c>
      <c r="F161" s="154" t="s">
        <v>227</v>
      </c>
      <c r="H161" s="155">
        <v>209.76</v>
      </c>
      <c r="I161" s="156"/>
      <c r="L161" s="151"/>
      <c r="M161" s="157"/>
      <c r="N161" s="158"/>
      <c r="O161" s="158"/>
      <c r="P161" s="158"/>
      <c r="Q161" s="158"/>
      <c r="R161" s="158"/>
      <c r="S161" s="158"/>
      <c r="T161" s="159"/>
      <c r="AT161" s="153" t="s">
        <v>129</v>
      </c>
      <c r="AU161" s="153" t="s">
        <v>85</v>
      </c>
      <c r="AV161" s="13" t="s">
        <v>85</v>
      </c>
      <c r="AW161" s="13" t="s">
        <v>32</v>
      </c>
      <c r="AX161" s="13" t="s">
        <v>81</v>
      </c>
      <c r="AY161" s="153" t="s">
        <v>117</v>
      </c>
    </row>
    <row r="162" spans="1:65" s="2" customFormat="1" ht="24.2" customHeight="1">
      <c r="A162" s="30"/>
      <c r="B162" s="137"/>
      <c r="C162" s="138" t="s">
        <v>228</v>
      </c>
      <c r="D162" s="138" t="s">
        <v>119</v>
      </c>
      <c r="E162" s="139" t="s">
        <v>229</v>
      </c>
      <c r="F162" s="140" t="s">
        <v>230</v>
      </c>
      <c r="G162" s="141" t="s">
        <v>185</v>
      </c>
      <c r="H162" s="142">
        <v>10.65</v>
      </c>
      <c r="I162" s="143"/>
      <c r="J162" s="144">
        <f>ROUND(I162*H162,2)</f>
        <v>0</v>
      </c>
      <c r="K162" s="140" t="s">
        <v>123</v>
      </c>
      <c r="L162" s="31"/>
      <c r="M162" s="145" t="s">
        <v>1</v>
      </c>
      <c r="N162" s="146" t="s">
        <v>41</v>
      </c>
      <c r="O162" s="56"/>
      <c r="P162" s="147">
        <f>O162*H162</f>
        <v>0</v>
      </c>
      <c r="Q162" s="147">
        <v>0</v>
      </c>
      <c r="R162" s="147">
        <f>Q162*H162</f>
        <v>0</v>
      </c>
      <c r="S162" s="147">
        <v>0</v>
      </c>
      <c r="T162" s="148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49" t="s">
        <v>124</v>
      </c>
      <c r="AT162" s="149" t="s">
        <v>119</v>
      </c>
      <c r="AU162" s="149" t="s">
        <v>85</v>
      </c>
      <c r="AY162" s="15" t="s">
        <v>117</v>
      </c>
      <c r="BE162" s="150">
        <f>IF(N162="základní",J162,0)</f>
        <v>0</v>
      </c>
      <c r="BF162" s="150">
        <f>IF(N162="snížená",J162,0)</f>
        <v>0</v>
      </c>
      <c r="BG162" s="150">
        <f>IF(N162="zákl. přenesená",J162,0)</f>
        <v>0</v>
      </c>
      <c r="BH162" s="150">
        <f>IF(N162="sníž. přenesená",J162,0)</f>
        <v>0</v>
      </c>
      <c r="BI162" s="150">
        <f>IF(N162="nulová",J162,0)</f>
        <v>0</v>
      </c>
      <c r="BJ162" s="15" t="s">
        <v>81</v>
      </c>
      <c r="BK162" s="150">
        <f>ROUND(I162*H162,2)</f>
        <v>0</v>
      </c>
      <c r="BL162" s="15" t="s">
        <v>124</v>
      </c>
      <c r="BM162" s="149" t="s">
        <v>231</v>
      </c>
    </row>
    <row r="163" spans="1:65" s="2" customFormat="1" ht="33" customHeight="1">
      <c r="A163" s="30"/>
      <c r="B163" s="137"/>
      <c r="C163" s="138" t="s">
        <v>232</v>
      </c>
      <c r="D163" s="138" t="s">
        <v>119</v>
      </c>
      <c r="E163" s="139" t="s">
        <v>233</v>
      </c>
      <c r="F163" s="140" t="s">
        <v>234</v>
      </c>
      <c r="G163" s="141" t="s">
        <v>185</v>
      </c>
      <c r="H163" s="142">
        <v>3.84</v>
      </c>
      <c r="I163" s="143"/>
      <c r="J163" s="144">
        <f>ROUND(I163*H163,2)</f>
        <v>0</v>
      </c>
      <c r="K163" s="140" t="s">
        <v>123</v>
      </c>
      <c r="L163" s="31"/>
      <c r="M163" s="145" t="s">
        <v>1</v>
      </c>
      <c r="N163" s="146" t="s">
        <v>41</v>
      </c>
      <c r="O163" s="56"/>
      <c r="P163" s="147">
        <f>O163*H163</f>
        <v>0</v>
      </c>
      <c r="Q163" s="147">
        <v>0</v>
      </c>
      <c r="R163" s="147">
        <f>Q163*H163</f>
        <v>0</v>
      </c>
      <c r="S163" s="147">
        <v>0</v>
      </c>
      <c r="T163" s="148">
        <f>S163*H163</f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49" t="s">
        <v>124</v>
      </c>
      <c r="AT163" s="149" t="s">
        <v>119</v>
      </c>
      <c r="AU163" s="149" t="s">
        <v>85</v>
      </c>
      <c r="AY163" s="15" t="s">
        <v>117</v>
      </c>
      <c r="BE163" s="150">
        <f>IF(N163="základní",J163,0)</f>
        <v>0</v>
      </c>
      <c r="BF163" s="150">
        <f>IF(N163="snížená",J163,0)</f>
        <v>0</v>
      </c>
      <c r="BG163" s="150">
        <f>IF(N163="zákl. přenesená",J163,0)</f>
        <v>0</v>
      </c>
      <c r="BH163" s="150">
        <f>IF(N163="sníž. přenesená",J163,0)</f>
        <v>0</v>
      </c>
      <c r="BI163" s="150">
        <f>IF(N163="nulová",J163,0)</f>
        <v>0</v>
      </c>
      <c r="BJ163" s="15" t="s">
        <v>81</v>
      </c>
      <c r="BK163" s="150">
        <f>ROUND(I163*H163,2)</f>
        <v>0</v>
      </c>
      <c r="BL163" s="15" t="s">
        <v>124</v>
      </c>
      <c r="BM163" s="149" t="s">
        <v>235</v>
      </c>
    </row>
    <row r="164" spans="1:65" s="13" customFormat="1" ht="11.25">
      <c r="B164" s="151"/>
      <c r="D164" s="152" t="s">
        <v>129</v>
      </c>
      <c r="E164" s="153" t="s">
        <v>1</v>
      </c>
      <c r="F164" s="154" t="s">
        <v>236</v>
      </c>
      <c r="H164" s="155">
        <v>3.84</v>
      </c>
      <c r="I164" s="156"/>
      <c r="L164" s="151"/>
      <c r="M164" s="157"/>
      <c r="N164" s="158"/>
      <c r="O164" s="158"/>
      <c r="P164" s="158"/>
      <c r="Q164" s="158"/>
      <c r="R164" s="158"/>
      <c r="S164" s="158"/>
      <c r="T164" s="159"/>
      <c r="AT164" s="153" t="s">
        <v>129</v>
      </c>
      <c r="AU164" s="153" t="s">
        <v>85</v>
      </c>
      <c r="AV164" s="13" t="s">
        <v>85</v>
      </c>
      <c r="AW164" s="13" t="s">
        <v>32</v>
      </c>
      <c r="AX164" s="13" t="s">
        <v>81</v>
      </c>
      <c r="AY164" s="153" t="s">
        <v>117</v>
      </c>
    </row>
    <row r="165" spans="1:65" s="2" customFormat="1" ht="44.25" customHeight="1">
      <c r="A165" s="30"/>
      <c r="B165" s="137"/>
      <c r="C165" s="138" t="s">
        <v>237</v>
      </c>
      <c r="D165" s="138" t="s">
        <v>119</v>
      </c>
      <c r="E165" s="139" t="s">
        <v>238</v>
      </c>
      <c r="F165" s="140" t="s">
        <v>239</v>
      </c>
      <c r="G165" s="141" t="s">
        <v>185</v>
      </c>
      <c r="H165" s="142">
        <v>7.2</v>
      </c>
      <c r="I165" s="143"/>
      <c r="J165" s="144">
        <f>ROUND(I165*H165,2)</f>
        <v>0</v>
      </c>
      <c r="K165" s="140" t="s">
        <v>123</v>
      </c>
      <c r="L165" s="31"/>
      <c r="M165" s="145" t="s">
        <v>1</v>
      </c>
      <c r="N165" s="146" t="s">
        <v>41</v>
      </c>
      <c r="O165" s="56"/>
      <c r="P165" s="147">
        <f>O165*H165</f>
        <v>0</v>
      </c>
      <c r="Q165" s="147">
        <v>0</v>
      </c>
      <c r="R165" s="147">
        <f>Q165*H165</f>
        <v>0</v>
      </c>
      <c r="S165" s="147">
        <v>0</v>
      </c>
      <c r="T165" s="148">
        <f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49" t="s">
        <v>124</v>
      </c>
      <c r="AT165" s="149" t="s">
        <v>119</v>
      </c>
      <c r="AU165" s="149" t="s">
        <v>85</v>
      </c>
      <c r="AY165" s="15" t="s">
        <v>117</v>
      </c>
      <c r="BE165" s="150">
        <f>IF(N165="základní",J165,0)</f>
        <v>0</v>
      </c>
      <c r="BF165" s="150">
        <f>IF(N165="snížená",J165,0)</f>
        <v>0</v>
      </c>
      <c r="BG165" s="150">
        <f>IF(N165="zákl. přenesená",J165,0)</f>
        <v>0</v>
      </c>
      <c r="BH165" s="150">
        <f>IF(N165="sníž. přenesená",J165,0)</f>
        <v>0</v>
      </c>
      <c r="BI165" s="150">
        <f>IF(N165="nulová",J165,0)</f>
        <v>0</v>
      </c>
      <c r="BJ165" s="15" t="s">
        <v>81</v>
      </c>
      <c r="BK165" s="150">
        <f>ROUND(I165*H165,2)</f>
        <v>0</v>
      </c>
      <c r="BL165" s="15" t="s">
        <v>124</v>
      </c>
      <c r="BM165" s="149" t="s">
        <v>240</v>
      </c>
    </row>
    <row r="166" spans="1:65" s="12" customFormat="1" ht="22.9" customHeight="1">
      <c r="B166" s="124"/>
      <c r="D166" s="125" t="s">
        <v>75</v>
      </c>
      <c r="E166" s="135" t="s">
        <v>241</v>
      </c>
      <c r="F166" s="135" t="s">
        <v>242</v>
      </c>
      <c r="I166" s="127"/>
      <c r="J166" s="136">
        <f>BK166</f>
        <v>0</v>
      </c>
      <c r="L166" s="124"/>
      <c r="M166" s="129"/>
      <c r="N166" s="130"/>
      <c r="O166" s="130"/>
      <c r="P166" s="131">
        <f>P167</f>
        <v>0</v>
      </c>
      <c r="Q166" s="130"/>
      <c r="R166" s="131">
        <f>R167</f>
        <v>0</v>
      </c>
      <c r="S166" s="130"/>
      <c r="T166" s="132">
        <f>T167</f>
        <v>0</v>
      </c>
      <c r="AR166" s="125" t="s">
        <v>81</v>
      </c>
      <c r="AT166" s="133" t="s">
        <v>75</v>
      </c>
      <c r="AU166" s="133" t="s">
        <v>81</v>
      </c>
      <c r="AY166" s="125" t="s">
        <v>117</v>
      </c>
      <c r="BK166" s="134">
        <f>BK167</f>
        <v>0</v>
      </c>
    </row>
    <row r="167" spans="1:65" s="2" customFormat="1" ht="33" customHeight="1">
      <c r="A167" s="30"/>
      <c r="B167" s="137"/>
      <c r="C167" s="138" t="s">
        <v>243</v>
      </c>
      <c r="D167" s="138" t="s">
        <v>119</v>
      </c>
      <c r="E167" s="139" t="s">
        <v>244</v>
      </c>
      <c r="F167" s="140" t="s">
        <v>245</v>
      </c>
      <c r="G167" s="141" t="s">
        <v>185</v>
      </c>
      <c r="H167" s="142">
        <v>79.486999999999995</v>
      </c>
      <c r="I167" s="143"/>
      <c r="J167" s="144">
        <f>ROUND(I167*H167,2)</f>
        <v>0</v>
      </c>
      <c r="K167" s="140" t="s">
        <v>123</v>
      </c>
      <c r="L167" s="31"/>
      <c r="M167" s="145" t="s">
        <v>1</v>
      </c>
      <c r="N167" s="146" t="s">
        <v>41</v>
      </c>
      <c r="O167" s="56"/>
      <c r="P167" s="147">
        <f>O167*H167</f>
        <v>0</v>
      </c>
      <c r="Q167" s="147">
        <v>0</v>
      </c>
      <c r="R167" s="147">
        <f>Q167*H167</f>
        <v>0</v>
      </c>
      <c r="S167" s="147">
        <v>0</v>
      </c>
      <c r="T167" s="148">
        <f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49" t="s">
        <v>124</v>
      </c>
      <c r="AT167" s="149" t="s">
        <v>119</v>
      </c>
      <c r="AU167" s="149" t="s">
        <v>85</v>
      </c>
      <c r="AY167" s="15" t="s">
        <v>117</v>
      </c>
      <c r="BE167" s="150">
        <f>IF(N167="základní",J167,0)</f>
        <v>0</v>
      </c>
      <c r="BF167" s="150">
        <f>IF(N167="snížená",J167,0)</f>
        <v>0</v>
      </c>
      <c r="BG167" s="150">
        <f>IF(N167="zákl. přenesená",J167,0)</f>
        <v>0</v>
      </c>
      <c r="BH167" s="150">
        <f>IF(N167="sníž. přenesená",J167,0)</f>
        <v>0</v>
      </c>
      <c r="BI167" s="150">
        <f>IF(N167="nulová",J167,0)</f>
        <v>0</v>
      </c>
      <c r="BJ167" s="15" t="s">
        <v>81</v>
      </c>
      <c r="BK167" s="150">
        <f>ROUND(I167*H167,2)</f>
        <v>0</v>
      </c>
      <c r="BL167" s="15" t="s">
        <v>124</v>
      </c>
      <c r="BM167" s="149" t="s">
        <v>246</v>
      </c>
    </row>
    <row r="168" spans="1:65" s="12" customFormat="1" ht="25.9" customHeight="1">
      <c r="B168" s="124"/>
      <c r="D168" s="125" t="s">
        <v>75</v>
      </c>
      <c r="E168" s="126" t="s">
        <v>247</v>
      </c>
      <c r="F168" s="126" t="s">
        <v>248</v>
      </c>
      <c r="I168" s="127"/>
      <c r="J168" s="128">
        <f>BK168</f>
        <v>0</v>
      </c>
      <c r="L168" s="124"/>
      <c r="M168" s="129"/>
      <c r="N168" s="130"/>
      <c r="O168" s="130"/>
      <c r="P168" s="131">
        <f>P169+P171</f>
        <v>0</v>
      </c>
      <c r="Q168" s="130"/>
      <c r="R168" s="131">
        <f>R169+R171</f>
        <v>0</v>
      </c>
      <c r="S168" s="130"/>
      <c r="T168" s="132">
        <f>T169+T171</f>
        <v>0</v>
      </c>
      <c r="AR168" s="125" t="s">
        <v>140</v>
      </c>
      <c r="AT168" s="133" t="s">
        <v>75</v>
      </c>
      <c r="AU168" s="133" t="s">
        <v>76</v>
      </c>
      <c r="AY168" s="125" t="s">
        <v>117</v>
      </c>
      <c r="BK168" s="134">
        <f>BK169+BK171</f>
        <v>0</v>
      </c>
    </row>
    <row r="169" spans="1:65" s="12" customFormat="1" ht="22.9" customHeight="1">
      <c r="B169" s="124"/>
      <c r="D169" s="125" t="s">
        <v>75</v>
      </c>
      <c r="E169" s="135" t="s">
        <v>249</v>
      </c>
      <c r="F169" s="135" t="s">
        <v>250</v>
      </c>
      <c r="I169" s="127"/>
      <c r="J169" s="136">
        <f>BK169</f>
        <v>0</v>
      </c>
      <c r="L169" s="124"/>
      <c r="M169" s="129"/>
      <c r="N169" s="130"/>
      <c r="O169" s="130"/>
      <c r="P169" s="131">
        <f>P170</f>
        <v>0</v>
      </c>
      <c r="Q169" s="130"/>
      <c r="R169" s="131">
        <f>R170</f>
        <v>0</v>
      </c>
      <c r="S169" s="130"/>
      <c r="T169" s="132">
        <f>T170</f>
        <v>0</v>
      </c>
      <c r="AR169" s="125" t="s">
        <v>140</v>
      </c>
      <c r="AT169" s="133" t="s">
        <v>75</v>
      </c>
      <c r="AU169" s="133" t="s">
        <v>81</v>
      </c>
      <c r="AY169" s="125" t="s">
        <v>117</v>
      </c>
      <c r="BK169" s="134">
        <f>BK170</f>
        <v>0</v>
      </c>
    </row>
    <row r="170" spans="1:65" s="2" customFormat="1" ht="16.5" customHeight="1">
      <c r="A170" s="30"/>
      <c r="B170" s="137"/>
      <c r="C170" s="138" t="s">
        <v>251</v>
      </c>
      <c r="D170" s="138" t="s">
        <v>119</v>
      </c>
      <c r="E170" s="139" t="s">
        <v>252</v>
      </c>
      <c r="F170" s="140" t="s">
        <v>250</v>
      </c>
      <c r="G170" s="141" t="s">
        <v>253</v>
      </c>
      <c r="H170" s="142">
        <v>1</v>
      </c>
      <c r="I170" s="143"/>
      <c r="J170" s="144">
        <f>ROUND(I170*H170,2)</f>
        <v>0</v>
      </c>
      <c r="K170" s="140" t="s">
        <v>123</v>
      </c>
      <c r="L170" s="31"/>
      <c r="M170" s="145" t="s">
        <v>1</v>
      </c>
      <c r="N170" s="146" t="s">
        <v>41</v>
      </c>
      <c r="O170" s="56"/>
      <c r="P170" s="147">
        <f>O170*H170</f>
        <v>0</v>
      </c>
      <c r="Q170" s="147">
        <v>0</v>
      </c>
      <c r="R170" s="147">
        <f>Q170*H170</f>
        <v>0</v>
      </c>
      <c r="S170" s="147">
        <v>0</v>
      </c>
      <c r="T170" s="148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49" t="s">
        <v>254</v>
      </c>
      <c r="AT170" s="149" t="s">
        <v>119</v>
      </c>
      <c r="AU170" s="149" t="s">
        <v>85</v>
      </c>
      <c r="AY170" s="15" t="s">
        <v>117</v>
      </c>
      <c r="BE170" s="150">
        <f>IF(N170="základní",J170,0)</f>
        <v>0</v>
      </c>
      <c r="BF170" s="150">
        <f>IF(N170="snížená",J170,0)</f>
        <v>0</v>
      </c>
      <c r="BG170" s="150">
        <f>IF(N170="zákl. přenesená",J170,0)</f>
        <v>0</v>
      </c>
      <c r="BH170" s="150">
        <f>IF(N170="sníž. přenesená",J170,0)</f>
        <v>0</v>
      </c>
      <c r="BI170" s="150">
        <f>IF(N170="nulová",J170,0)</f>
        <v>0</v>
      </c>
      <c r="BJ170" s="15" t="s">
        <v>81</v>
      </c>
      <c r="BK170" s="150">
        <f>ROUND(I170*H170,2)</f>
        <v>0</v>
      </c>
      <c r="BL170" s="15" t="s">
        <v>254</v>
      </c>
      <c r="BM170" s="149" t="s">
        <v>255</v>
      </c>
    </row>
    <row r="171" spans="1:65" s="12" customFormat="1" ht="22.9" customHeight="1">
      <c r="B171" s="124"/>
      <c r="D171" s="125" t="s">
        <v>75</v>
      </c>
      <c r="E171" s="135" t="s">
        <v>256</v>
      </c>
      <c r="F171" s="135" t="s">
        <v>257</v>
      </c>
      <c r="I171" s="127"/>
      <c r="J171" s="136">
        <f>BK171</f>
        <v>0</v>
      </c>
      <c r="L171" s="124"/>
      <c r="M171" s="129"/>
      <c r="N171" s="130"/>
      <c r="O171" s="130"/>
      <c r="P171" s="131">
        <f>P172</f>
        <v>0</v>
      </c>
      <c r="Q171" s="130"/>
      <c r="R171" s="131">
        <f>R172</f>
        <v>0</v>
      </c>
      <c r="S171" s="130"/>
      <c r="T171" s="132">
        <f>T172</f>
        <v>0</v>
      </c>
      <c r="AR171" s="125" t="s">
        <v>140</v>
      </c>
      <c r="AT171" s="133" t="s">
        <v>75</v>
      </c>
      <c r="AU171" s="133" t="s">
        <v>81</v>
      </c>
      <c r="AY171" s="125" t="s">
        <v>117</v>
      </c>
      <c r="BK171" s="134">
        <f>BK172</f>
        <v>0</v>
      </c>
    </row>
    <row r="172" spans="1:65" s="2" customFormat="1" ht="16.5" customHeight="1">
      <c r="A172" s="30"/>
      <c r="B172" s="137"/>
      <c r="C172" s="138" t="s">
        <v>258</v>
      </c>
      <c r="D172" s="138" t="s">
        <v>119</v>
      </c>
      <c r="E172" s="139" t="s">
        <v>259</v>
      </c>
      <c r="F172" s="140" t="s">
        <v>260</v>
      </c>
      <c r="G172" s="141" t="s">
        <v>253</v>
      </c>
      <c r="H172" s="142">
        <v>1</v>
      </c>
      <c r="I172" s="143"/>
      <c r="J172" s="144">
        <f>ROUND(I172*H172,2)</f>
        <v>0</v>
      </c>
      <c r="K172" s="140" t="s">
        <v>123</v>
      </c>
      <c r="L172" s="31"/>
      <c r="M172" s="170" t="s">
        <v>1</v>
      </c>
      <c r="N172" s="171" t="s">
        <v>41</v>
      </c>
      <c r="O172" s="172"/>
      <c r="P172" s="173">
        <f>O172*H172</f>
        <v>0</v>
      </c>
      <c r="Q172" s="173">
        <v>0</v>
      </c>
      <c r="R172" s="173">
        <f>Q172*H172</f>
        <v>0</v>
      </c>
      <c r="S172" s="173">
        <v>0</v>
      </c>
      <c r="T172" s="174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49" t="s">
        <v>254</v>
      </c>
      <c r="AT172" s="149" t="s">
        <v>119</v>
      </c>
      <c r="AU172" s="149" t="s">
        <v>85</v>
      </c>
      <c r="AY172" s="15" t="s">
        <v>117</v>
      </c>
      <c r="BE172" s="150">
        <f>IF(N172="základní",J172,0)</f>
        <v>0</v>
      </c>
      <c r="BF172" s="150">
        <f>IF(N172="snížená",J172,0)</f>
        <v>0</v>
      </c>
      <c r="BG172" s="150">
        <f>IF(N172="zákl. přenesená",J172,0)</f>
        <v>0</v>
      </c>
      <c r="BH172" s="150">
        <f>IF(N172="sníž. přenesená",J172,0)</f>
        <v>0</v>
      </c>
      <c r="BI172" s="150">
        <f>IF(N172="nulová",J172,0)</f>
        <v>0</v>
      </c>
      <c r="BJ172" s="15" t="s">
        <v>81</v>
      </c>
      <c r="BK172" s="150">
        <f>ROUND(I172*H172,2)</f>
        <v>0</v>
      </c>
      <c r="BL172" s="15" t="s">
        <v>254</v>
      </c>
      <c r="BM172" s="149" t="s">
        <v>261</v>
      </c>
    </row>
    <row r="173" spans="1:65" s="2" customFormat="1" ht="6.95" customHeight="1">
      <c r="A173" s="30"/>
      <c r="B173" s="45"/>
      <c r="C173" s="46"/>
      <c r="D173" s="46"/>
      <c r="E173" s="46"/>
      <c r="F173" s="46"/>
      <c r="G173" s="46"/>
      <c r="H173" s="46"/>
      <c r="I173" s="46"/>
      <c r="J173" s="46"/>
      <c r="K173" s="46"/>
      <c r="L173" s="31"/>
      <c r="M173" s="30"/>
      <c r="O173" s="30"/>
      <c r="P173" s="30"/>
      <c r="Q173" s="30"/>
      <c r="R173" s="30"/>
      <c r="S173" s="30"/>
      <c r="T173" s="30"/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</row>
  </sheetData>
  <autoFilter ref="C121:K172" xr:uid="{00000000-0009-0000-0000-000001000000}"/>
  <mergeCells count="6">
    <mergeCell ref="L2:V2"/>
    <mergeCell ref="E7:H7"/>
    <mergeCell ref="E16:H16"/>
    <mergeCell ref="E25:H25"/>
    <mergeCell ref="E85:H85"/>
    <mergeCell ref="E114:H114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23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6"/>
      <c r="C3" s="17"/>
      <c r="D3" s="17"/>
      <c r="E3" s="17"/>
      <c r="F3" s="17"/>
      <c r="G3" s="17"/>
      <c r="H3" s="18"/>
    </row>
    <row r="4" spans="1:8" s="1" customFormat="1" ht="24.95" customHeight="1">
      <c r="B4" s="18"/>
      <c r="C4" s="19" t="s">
        <v>262</v>
      </c>
      <c r="H4" s="18"/>
    </row>
    <row r="5" spans="1:8" s="1" customFormat="1" ht="12" customHeight="1">
      <c r="B5" s="18"/>
      <c r="C5" s="22" t="s">
        <v>13</v>
      </c>
      <c r="D5" s="191" t="s">
        <v>14</v>
      </c>
      <c r="E5" s="187"/>
      <c r="F5" s="187"/>
      <c r="H5" s="18"/>
    </row>
    <row r="6" spans="1:8" s="1" customFormat="1" ht="36.950000000000003" customHeight="1">
      <c r="B6" s="18"/>
      <c r="C6" s="24" t="s">
        <v>16</v>
      </c>
      <c r="D6" s="188" t="s">
        <v>17</v>
      </c>
      <c r="E6" s="187"/>
      <c r="F6" s="187"/>
      <c r="H6" s="18"/>
    </row>
    <row r="7" spans="1:8" s="1" customFormat="1" ht="16.5" customHeight="1">
      <c r="B7" s="18"/>
      <c r="C7" s="25" t="s">
        <v>22</v>
      </c>
      <c r="D7" s="53" t="str">
        <f>'Rekapitulace stavby'!AN8</f>
        <v>10. 1. 2022</v>
      </c>
      <c r="H7" s="18"/>
    </row>
    <row r="8" spans="1:8" s="2" customFormat="1" ht="10.9" customHeight="1">
      <c r="A8" s="30"/>
      <c r="B8" s="31"/>
      <c r="C8" s="30"/>
      <c r="D8" s="30"/>
      <c r="E8" s="30"/>
      <c r="F8" s="30"/>
      <c r="G8" s="30"/>
      <c r="H8" s="31"/>
    </row>
    <row r="9" spans="1:8" s="11" customFormat="1" ht="29.25" customHeight="1">
      <c r="A9" s="114"/>
      <c r="B9" s="115"/>
      <c r="C9" s="116" t="s">
        <v>57</v>
      </c>
      <c r="D9" s="117" t="s">
        <v>58</v>
      </c>
      <c r="E9" s="117" t="s">
        <v>104</v>
      </c>
      <c r="F9" s="118" t="s">
        <v>263</v>
      </c>
      <c r="G9" s="114"/>
      <c r="H9" s="115"/>
    </row>
    <row r="10" spans="1:8" s="2" customFormat="1" ht="26.45" customHeight="1">
      <c r="A10" s="30"/>
      <c r="B10" s="31"/>
      <c r="C10" s="175" t="s">
        <v>14</v>
      </c>
      <c r="D10" s="175" t="s">
        <v>17</v>
      </c>
      <c r="E10" s="30"/>
      <c r="F10" s="30"/>
      <c r="G10" s="30"/>
      <c r="H10" s="31"/>
    </row>
    <row r="11" spans="1:8" s="2" customFormat="1" ht="16.899999999999999" customHeight="1">
      <c r="A11" s="30"/>
      <c r="B11" s="31"/>
      <c r="C11" s="176" t="s">
        <v>83</v>
      </c>
      <c r="D11" s="177" t="s">
        <v>1</v>
      </c>
      <c r="E11" s="178" t="s">
        <v>1</v>
      </c>
      <c r="F11" s="179">
        <v>60</v>
      </c>
      <c r="G11" s="30"/>
      <c r="H11" s="31"/>
    </row>
    <row r="12" spans="1:8" s="2" customFormat="1" ht="16.899999999999999" customHeight="1">
      <c r="A12" s="30"/>
      <c r="B12" s="31"/>
      <c r="C12" s="180" t="s">
        <v>83</v>
      </c>
      <c r="D12" s="180" t="s">
        <v>158</v>
      </c>
      <c r="E12" s="15" t="s">
        <v>1</v>
      </c>
      <c r="F12" s="181">
        <v>60</v>
      </c>
      <c r="G12" s="30"/>
      <c r="H12" s="31"/>
    </row>
    <row r="13" spans="1:8" s="2" customFormat="1" ht="16.899999999999999" customHeight="1">
      <c r="A13" s="30"/>
      <c r="B13" s="31"/>
      <c r="C13" s="182" t="s">
        <v>264</v>
      </c>
      <c r="D13" s="30"/>
      <c r="E13" s="30"/>
      <c r="F13" s="30"/>
      <c r="G13" s="30"/>
      <c r="H13" s="31"/>
    </row>
    <row r="14" spans="1:8" s="2" customFormat="1" ht="16.899999999999999" customHeight="1">
      <c r="A14" s="30"/>
      <c r="B14" s="31"/>
      <c r="C14" s="180" t="s">
        <v>155</v>
      </c>
      <c r="D14" s="180" t="s">
        <v>156</v>
      </c>
      <c r="E14" s="15" t="s">
        <v>122</v>
      </c>
      <c r="F14" s="181">
        <v>60</v>
      </c>
      <c r="G14" s="30"/>
      <c r="H14" s="31"/>
    </row>
    <row r="15" spans="1:8" s="2" customFormat="1" ht="22.5">
      <c r="A15" s="30"/>
      <c r="B15" s="31"/>
      <c r="C15" s="180" t="s">
        <v>132</v>
      </c>
      <c r="D15" s="180" t="s">
        <v>133</v>
      </c>
      <c r="E15" s="15" t="s">
        <v>134</v>
      </c>
      <c r="F15" s="181">
        <v>6</v>
      </c>
      <c r="G15" s="30"/>
      <c r="H15" s="31"/>
    </row>
    <row r="16" spans="1:8" s="2" customFormat="1" ht="16.899999999999999" customHeight="1">
      <c r="A16" s="30"/>
      <c r="B16" s="31"/>
      <c r="C16" s="180" t="s">
        <v>146</v>
      </c>
      <c r="D16" s="180" t="s">
        <v>147</v>
      </c>
      <c r="E16" s="15" t="s">
        <v>134</v>
      </c>
      <c r="F16" s="181">
        <v>6</v>
      </c>
      <c r="G16" s="30"/>
      <c r="H16" s="31"/>
    </row>
    <row r="17" spans="1:8" s="2" customFormat="1" ht="16.899999999999999" customHeight="1">
      <c r="A17" s="30"/>
      <c r="B17" s="31"/>
      <c r="C17" s="180" t="s">
        <v>151</v>
      </c>
      <c r="D17" s="180" t="s">
        <v>152</v>
      </c>
      <c r="E17" s="15" t="s">
        <v>122</v>
      </c>
      <c r="F17" s="181">
        <v>60</v>
      </c>
      <c r="G17" s="30"/>
      <c r="H17" s="31"/>
    </row>
    <row r="18" spans="1:8" s="2" customFormat="1" ht="16.899999999999999" customHeight="1">
      <c r="A18" s="30"/>
      <c r="B18" s="31"/>
      <c r="C18" s="180" t="s">
        <v>166</v>
      </c>
      <c r="D18" s="180" t="s">
        <v>167</v>
      </c>
      <c r="E18" s="15" t="s">
        <v>122</v>
      </c>
      <c r="F18" s="181">
        <v>60</v>
      </c>
      <c r="G18" s="30"/>
      <c r="H18" s="31"/>
    </row>
    <row r="19" spans="1:8" s="2" customFormat="1" ht="16.899999999999999" customHeight="1">
      <c r="A19" s="30"/>
      <c r="B19" s="31"/>
      <c r="C19" s="180" t="s">
        <v>170</v>
      </c>
      <c r="D19" s="180" t="s">
        <v>171</v>
      </c>
      <c r="E19" s="15" t="s">
        <v>122</v>
      </c>
      <c r="F19" s="181">
        <v>60</v>
      </c>
      <c r="G19" s="30"/>
      <c r="H19" s="31"/>
    </row>
    <row r="20" spans="1:8" s="2" customFormat="1" ht="16.899999999999999" customHeight="1">
      <c r="A20" s="30"/>
      <c r="B20" s="31"/>
      <c r="C20" s="180" t="s">
        <v>174</v>
      </c>
      <c r="D20" s="180" t="s">
        <v>175</v>
      </c>
      <c r="E20" s="15" t="s">
        <v>122</v>
      </c>
      <c r="F20" s="181">
        <v>60</v>
      </c>
      <c r="G20" s="30"/>
      <c r="H20" s="31"/>
    </row>
    <row r="21" spans="1:8" s="2" customFormat="1" ht="16.899999999999999" customHeight="1">
      <c r="A21" s="30"/>
      <c r="B21" s="31"/>
      <c r="C21" s="176" t="s">
        <v>265</v>
      </c>
      <c r="D21" s="177" t="s">
        <v>1</v>
      </c>
      <c r="E21" s="178" t="s">
        <v>1</v>
      </c>
      <c r="F21" s="179">
        <v>3.2029999999999998</v>
      </c>
      <c r="G21" s="30"/>
      <c r="H21" s="31"/>
    </row>
    <row r="22" spans="1:8" s="2" customFormat="1" ht="7.35" customHeight="1">
      <c r="A22" s="30"/>
      <c r="B22" s="45"/>
      <c r="C22" s="46"/>
      <c r="D22" s="46"/>
      <c r="E22" s="46"/>
      <c r="F22" s="46"/>
      <c r="G22" s="46"/>
      <c r="H22" s="31"/>
    </row>
    <row r="23" spans="1:8" s="2" customFormat="1" ht="11.25">
      <c r="A23" s="30"/>
      <c r="B23" s="30"/>
      <c r="C23" s="30"/>
      <c r="D23" s="30"/>
      <c r="E23" s="30"/>
      <c r="F23" s="30"/>
      <c r="G23" s="30"/>
      <c r="H23" s="30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Mesto088 - Oprava komunik...</vt:lpstr>
      <vt:lpstr>Seznam figur</vt:lpstr>
      <vt:lpstr>'Mesto088 - Oprava komunik...'!Názvy_tisku</vt:lpstr>
      <vt:lpstr>'Rekapitulace stavby'!Názvy_tisku</vt:lpstr>
      <vt:lpstr>'Seznam figur'!Názvy_tisku</vt:lpstr>
      <vt:lpstr>'Mesto088 - Oprava komunik...'!Oblast_tisku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Irena Fajfrová</cp:lastModifiedBy>
  <dcterms:created xsi:type="dcterms:W3CDTF">2022-01-10T11:11:55Z</dcterms:created>
  <dcterms:modified xsi:type="dcterms:W3CDTF">2022-01-10T11:12:20Z</dcterms:modified>
</cp:coreProperties>
</file>